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SREA\Planification ecologique\Déclinaison MASA\Haies\AAP Haies\Animation\Dernière version\"/>
    </mc:Choice>
  </mc:AlternateContent>
  <bookViews>
    <workbookView xWindow="0" yWindow="0" windowWidth="9940" windowHeight="6150" tabRatio="598" activeTab="2"/>
  </bookViews>
  <sheets>
    <sheet name="Lisez-moi" sheetId="10" r:id="rId1"/>
    <sheet name="Calcul du coût jour" sheetId="6" r:id="rId2"/>
    <sheet name="BudgPrev_Anim_haie" sheetId="9" r:id="rId3"/>
  </sheets>
  <calcPr calcId="162913"/>
</workbook>
</file>

<file path=xl/calcChain.xml><?xml version="1.0" encoding="utf-8"?>
<calcChain xmlns="http://schemas.openxmlformats.org/spreadsheetml/2006/main">
  <c r="J16" i="9" l="1"/>
  <c r="J14" i="9" l="1"/>
  <c r="J35" i="9"/>
  <c r="L35" i="9"/>
  <c r="J23" i="9" l="1"/>
  <c r="J24" i="9"/>
  <c r="J25" i="9"/>
  <c r="J22" i="9"/>
  <c r="J15" i="9"/>
  <c r="J6" i="9"/>
  <c r="J17" i="9"/>
  <c r="J18" i="9"/>
  <c r="J7" i="9"/>
  <c r="J8" i="9"/>
  <c r="J9" i="9"/>
  <c r="J10" i="9"/>
  <c r="J11" i="9"/>
  <c r="J30" i="9"/>
  <c r="J31" i="9"/>
  <c r="J32" i="9"/>
  <c r="J29" i="9"/>
  <c r="E9" i="6"/>
  <c r="J28" i="9" l="1"/>
  <c r="J21" i="9"/>
  <c r="J5" i="9"/>
  <c r="J37" i="9" s="1"/>
  <c r="L37" i="9" s="1"/>
  <c r="L5" i="9" l="1"/>
  <c r="L28" i="9"/>
</calcChain>
</file>

<file path=xl/sharedStrings.xml><?xml version="1.0" encoding="utf-8"?>
<sst xmlns="http://schemas.openxmlformats.org/spreadsheetml/2006/main" count="93" uniqueCount="60">
  <si>
    <t>Description des actions</t>
  </si>
  <si>
    <t>Livrables</t>
  </si>
  <si>
    <t xml:space="preserve">TOTAL DES DEPENSES </t>
  </si>
  <si>
    <t>Objectifs</t>
  </si>
  <si>
    <t>Coût unitaire</t>
  </si>
  <si>
    <t>Unité</t>
  </si>
  <si>
    <t>spécifié
en TTC ou HT *</t>
  </si>
  <si>
    <r>
      <t xml:space="preserve">Dépenses 
séc
</t>
    </r>
    <r>
      <rPr>
        <b/>
        <sz val="12"/>
        <color indexed="14"/>
        <rFont val="Arial"/>
        <family val="2"/>
      </rPr>
      <t>(en TTC ou HT *)</t>
    </r>
  </si>
  <si>
    <t>Elaboration des dépenses</t>
  </si>
  <si>
    <t>BUDGET PREVISIONNEL DETAILLE</t>
  </si>
  <si>
    <t>Nom de l'agent en charge du suivi de l'action (si plusieurs agent sur une action mettre une ligne par agent)</t>
  </si>
  <si>
    <t>jours agent</t>
  </si>
  <si>
    <t>Prestation</t>
  </si>
  <si>
    <t>Jean Bhon</t>
  </si>
  <si>
    <t>Nom et prénom agent</t>
  </si>
  <si>
    <t>Nombre de jours travaillés sur une année* (a)</t>
  </si>
  <si>
    <t>Salaire chargé de l'agent sur une année** (c)</t>
  </si>
  <si>
    <t>Coût jour (c)/(a)</t>
  </si>
  <si>
    <t>ex : Camille Honnet</t>
  </si>
  <si>
    <t>* correspond au nombre de jours ouvrés moins RTT et congés. Si l'information n'est pas connue, il est possible de mettre par défaut 220 jours/an pour un agent à temps complet (semaine de 35h )</t>
  </si>
  <si>
    <t>Dépenses de salaires : calcul du coût jour</t>
  </si>
  <si>
    <t>Frais de fonctionnement courant interne (dépenses générales indirectes) à la structure (plafonnés à 20% des dépenses directes de personnel)</t>
  </si>
  <si>
    <t>Aude Vaissel</t>
  </si>
  <si>
    <t>Nombre de jours agent ou prestataire</t>
  </si>
  <si>
    <t>Frais de mission (déplacement, hébergement, restauration)</t>
  </si>
  <si>
    <t>Volet 1 : Actions de sensibilisation générale et de communication sur l’intérêt des haies dans les paysages agricoles</t>
  </si>
  <si>
    <r>
      <t xml:space="preserve">Réalisation d'un événement par l'opérateur - </t>
    </r>
    <r>
      <rPr>
        <b/>
        <i/>
        <sz val="10"/>
        <rFont val="Arial"/>
        <family val="2"/>
      </rPr>
      <t>agent 1</t>
    </r>
  </si>
  <si>
    <r>
      <t xml:space="preserve">Réalisation d'un événement par l'opérateur  - </t>
    </r>
    <r>
      <rPr>
        <b/>
        <i/>
        <sz val="10"/>
        <rFont val="Arial"/>
        <family val="2"/>
      </rPr>
      <t>agent 2</t>
    </r>
  </si>
  <si>
    <r>
      <t xml:space="preserve">Organisation de la promotion des documents de gestion des haies - </t>
    </r>
    <r>
      <rPr>
        <b/>
        <i/>
        <sz val="10"/>
        <rFont val="Arial"/>
        <family val="2"/>
      </rPr>
      <t>agent 1</t>
    </r>
  </si>
  <si>
    <r>
      <t xml:space="preserve">Organisation de la promotion des documents de gestion des haies- </t>
    </r>
    <r>
      <rPr>
        <b/>
        <i/>
        <sz val="10"/>
        <rFont val="Arial"/>
        <family val="2"/>
      </rPr>
      <t>agent 2</t>
    </r>
  </si>
  <si>
    <r>
      <t xml:space="preserve">Autres dépenses - </t>
    </r>
    <r>
      <rPr>
        <b/>
        <i/>
        <sz val="10"/>
        <rFont val="Arial"/>
        <family val="2"/>
      </rPr>
      <t xml:space="preserve">prestataire 2 </t>
    </r>
  </si>
  <si>
    <r>
      <t xml:space="preserve">Autres dépenses - </t>
    </r>
    <r>
      <rPr>
        <b/>
        <i/>
        <sz val="10"/>
        <rFont val="Arial"/>
        <family val="2"/>
      </rPr>
      <t>prestataire 1</t>
    </r>
  </si>
  <si>
    <t xml:space="preserve">Volet 2: Accompagnement individuel ou collectif à un projet de plantation </t>
  </si>
  <si>
    <t>Volet 3 : Accompagnement à la mise en œuvre d’une gestion durable du linéaire de haies existant et/ou qui sera planté.</t>
  </si>
  <si>
    <t>Volet 4 : Actions d’accompagnement et de formation à destination des conseillers des structures d'animation</t>
  </si>
  <si>
    <t xml:space="preserve">Type de formation 1
</t>
  </si>
  <si>
    <t xml:space="preserve">Type de formation 2
</t>
  </si>
  <si>
    <t>Type de formation 3</t>
  </si>
  <si>
    <t>Type de formation 4</t>
  </si>
  <si>
    <t xml:space="preserve">Réalisation d'un PGDH
</t>
  </si>
  <si>
    <t>Autre labellisation</t>
  </si>
  <si>
    <t>Labellisation "label haie"</t>
  </si>
  <si>
    <t>Réalisation d'un plan de gestion durable (autre que PGDH)</t>
  </si>
  <si>
    <t>** salaire brut + charges patronales sur la période travaillée (plafonné à 700€/jour). Ce chiffre est lisible sur la fiche de paie de décembre.</t>
  </si>
  <si>
    <t>300 m ≤ linéaire haies&lt; 500 m</t>
  </si>
  <si>
    <t>Agroforesterie OU linéaire haies &gt; 2 km</t>
  </si>
  <si>
    <t>AAP animation 2024</t>
  </si>
  <si>
    <t>Coût par support</t>
  </si>
  <si>
    <t>coût  par support</t>
  </si>
  <si>
    <t>Nombre d'événements ou de projets envisagés</t>
  </si>
  <si>
    <t>Validité par volet</t>
  </si>
  <si>
    <t>Coût moyen par projet</t>
  </si>
  <si>
    <t>HT</t>
  </si>
  <si>
    <t>TTC</t>
  </si>
  <si>
    <t>Seuil de 10% respecté</t>
  </si>
  <si>
    <t>Attention seuil de 10% du volet dépassé</t>
  </si>
  <si>
    <r>
      <rPr>
        <b/>
        <u/>
        <sz val="14"/>
        <color theme="1"/>
        <rFont val="Calibri"/>
        <family val="2"/>
        <scheme val="minor"/>
      </rPr>
      <t>Comment remplir ce tableur ?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0"/>
        <rFont val="Arial"/>
        <family val="2"/>
      </rPr>
      <t xml:space="preserve">- Remplir </t>
    </r>
    <r>
      <rPr>
        <b/>
        <sz val="10"/>
        <color rgb="FFFF0000"/>
        <rFont val="Arial"/>
        <family val="2"/>
      </rPr>
      <t xml:space="preserve">les cases blanches uniquement 
</t>
    </r>
    <r>
      <rPr>
        <u/>
        <sz val="10"/>
        <rFont val="Arial"/>
        <family val="2"/>
      </rPr>
      <t xml:space="preserve">Les cellules jaunes et oranges se remplissent automatiquement.
</t>
    </r>
    <r>
      <rPr>
        <b/>
        <sz val="10"/>
        <rFont val="Arial"/>
        <family val="2"/>
      </rPr>
      <t xml:space="preserve">
- Supprimer les valeurs exemples </t>
    </r>
    <r>
      <rPr>
        <sz val="10"/>
        <rFont val="Arial"/>
        <family val="2"/>
      </rPr>
      <t>figurant dans les cases blanches des tableaux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avant</t>
    </r>
    <r>
      <rPr>
        <b/>
        <sz val="10"/>
        <rFont val="Arial"/>
        <family val="2"/>
      </rPr>
      <t xml:space="preserve"> de les compléter</t>
    </r>
    <r>
      <rPr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>- Utiliser l'onglet « Calcul du coût jour »</t>
    </r>
    <r>
      <rPr>
        <sz val="10"/>
        <rFont val="Arial"/>
        <family val="2"/>
      </rPr>
      <t xml:space="preserve"> pour calculer le "coût jour" des différents agents, coût qui est ensuite à indiquer dans le tableau de budget prévisionnel, colonne "H" ("Coût unitaire") pour les différentes actions, en-dehors des actions réalisées en prestation.</t>
    </r>
    <r>
      <rPr>
        <u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 xml:space="preserve">
Le tableur tient compte des plafonds fixés pour calculer les montants associés (colonne "J") : 
La colonne "L" indique automatiquement le respect des seuils fixés par l'AAP.
</t>
    </r>
    <r>
      <rPr>
        <b/>
        <u/>
        <sz val="10"/>
        <rFont val="Arial"/>
        <family val="2"/>
      </rPr>
      <t xml:space="preserve">
Volet 1 :
</t>
    </r>
    <r>
      <rPr>
        <sz val="10"/>
        <rFont val="Arial"/>
        <family val="2"/>
      </rPr>
      <t xml:space="preserve">- coût jour maximum de l'agent (700€)  
</t>
    </r>
    <r>
      <rPr>
        <b/>
        <u/>
        <sz val="10"/>
        <rFont val="Arial"/>
        <family val="2"/>
      </rPr>
      <t>Volet 2 :</t>
    </r>
    <r>
      <rPr>
        <sz val="10"/>
        <rFont val="Arial"/>
        <family val="2"/>
      </rPr>
      <t xml:space="preserve">
- Pour rappel, l’accompagnement à la plantation ne doit pas excéder 20 % du coût de l'investissement concerné 
</t>
    </r>
    <r>
      <rPr>
        <b/>
        <u/>
        <sz val="10"/>
        <rFont val="Arial"/>
        <family val="2"/>
      </rPr>
      <t>Volet 3 :</t>
    </r>
    <r>
      <rPr>
        <sz val="10"/>
        <rFont val="Arial"/>
        <family val="2"/>
      </rPr>
      <t xml:space="preserve"> 
- nombre de jours maximum dédiés au diagnostic :
→ 5 jours pour le PGDH ou équivalent ;
→ 2 jours pour la labellisation Label Haie ou équivalent ou diagnostic simplifié. 
- coût jour maximum de l'agent (550€) 
</t>
    </r>
    <r>
      <rPr>
        <b/>
        <u/>
        <sz val="10"/>
        <rFont val="Arial"/>
        <family val="2"/>
      </rPr>
      <t>Information générale :</t>
    </r>
    <r>
      <rPr>
        <sz val="10"/>
        <rFont val="Arial"/>
        <family val="2"/>
      </rPr>
      <t xml:space="preserve">
Le montant des frais de fonctionnement interne (dépenses indirectes) est à indiquer dans la case correspondante de la colonne "H".  </t>
    </r>
    <r>
      <rPr>
        <b/>
        <u/>
        <sz val="10"/>
        <rFont val="Arial"/>
        <family val="2"/>
      </rPr>
      <t>Cette valeur devra être certifiée au moment de la demande de paiement par l'agent comptable ou le commissaire aux comptes).</t>
    </r>
    <r>
      <rPr>
        <sz val="10"/>
        <rFont val="Arial"/>
        <family val="2"/>
      </rPr>
      <t xml:space="preserve">
Le tableur tient compte du plafond de dépenses éligibles pour calculer le montant éligible (colonne "J"), plafonné à 20% des dépenses directes de personnel (indiqués en "jours agent" dans la colonne "G".
</t>
    </r>
    <r>
      <rPr>
        <sz val="11"/>
        <color theme="1"/>
        <rFont val="Calibri"/>
        <family val="2"/>
        <scheme val="minor"/>
      </rPr>
      <t xml:space="preserve">
</t>
    </r>
  </si>
  <si>
    <t>500 m ≤ linéaire haies &lt; 1 km</t>
  </si>
  <si>
    <t>1 km  ≤ linéaire haies  &lt; 2 km</t>
  </si>
  <si>
    <t>coût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</si>
</sst>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[$€-40C]_-;\-* #,##0\ [$€-40C]_-;_-* &quot;-&quot;\ [$€-40C]_-;_-@_-"/>
    <numFmt numFmtId="165" formatCode="_-* #,##0\ &quot;€&quot;_-;\-* #,##0\ &quot;€&quot;_-;_-* &quot;-&quot;??\ &quot;€&quot;_-;_-@_-"/>
  </numFmts>
  <fonts count="3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14"/>
      <name val="Arial"/>
      <family val="2"/>
    </font>
    <font>
      <b/>
      <sz val="10"/>
      <color indexed="55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2" tint="-0.249977111117893"/>
      <name val="Calibri"/>
      <family val="2"/>
      <scheme val="minor"/>
    </font>
    <font>
      <i/>
      <sz val="11"/>
      <color theme="2" tint="-0.249977111117893"/>
      <name val="Calibri"/>
      <family val="2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i/>
      <sz val="14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mediumGray">
        <fgColor indexed="9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D"/>
        <bgColor rgb="FFFFFFA6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84">
    <xf numFmtId="0" fontId="0" fillId="0" borderId="0" xfId="0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6" borderId="22" xfId="0" applyFont="1" applyFill="1" applyBorder="1" applyAlignment="1">
      <alignment vertical="center" wrapText="1"/>
    </xf>
    <xf numFmtId="0" fontId="14" fillId="6" borderId="23" xfId="0" applyFont="1" applyFill="1" applyBorder="1" applyAlignment="1">
      <alignment vertical="center" wrapText="1"/>
    </xf>
    <xf numFmtId="0" fontId="15" fillId="0" borderId="0" xfId="0" applyFont="1"/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6" fontId="16" fillId="0" borderId="23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6" fontId="16" fillId="7" borderId="23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29" fillId="3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8" fillId="13" borderId="4" xfId="0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6" xfId="0" applyFont="1" applyFill="1" applyBorder="1" applyAlignment="1" applyProtection="1">
      <alignment horizontal="center" vertical="center"/>
      <protection locked="0"/>
    </xf>
    <xf numFmtId="165" fontId="18" fillId="1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>
      <alignment horizontal="center" vertical="center" wrapText="1"/>
    </xf>
    <xf numFmtId="0" fontId="19" fillId="12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6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6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164" fontId="7" fillId="7" borderId="10" xfId="0" applyNumberFormat="1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>
      <alignment horizontal="center" vertical="center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0" fontId="10" fillId="9" borderId="7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164" fontId="7" fillId="8" borderId="10" xfId="0" applyNumberFormat="1" applyFont="1" applyFill="1" applyBorder="1" applyAlignment="1" applyProtection="1">
      <alignment horizontal="center" vertical="center"/>
      <protection locked="0"/>
    </xf>
    <xf numFmtId="3" fontId="6" fillId="8" borderId="26" xfId="0" applyNumberFormat="1" applyFont="1" applyFill="1" applyBorder="1" applyAlignment="1" applyProtection="1">
      <alignment horizontal="center" vertical="center"/>
      <protection locked="0"/>
    </xf>
    <xf numFmtId="0" fontId="7" fillId="8" borderId="24" xfId="0" applyFont="1" applyFill="1" applyBorder="1" applyAlignment="1" applyProtection="1">
      <alignment horizontal="center" vertical="center"/>
      <protection locked="0"/>
    </xf>
    <xf numFmtId="165" fontId="18" fillId="1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12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/>
    </xf>
    <xf numFmtId="165" fontId="7" fillId="7" borderId="10" xfId="1" applyNumberFormat="1" applyFont="1" applyFill="1" applyBorder="1" applyAlignment="1">
      <alignment horizontal="center" vertical="center"/>
    </xf>
    <xf numFmtId="0" fontId="18" fillId="10" borderId="4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0" fontId="7" fillId="8" borderId="13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 applyProtection="1">
      <alignment horizontal="center" vertical="center"/>
      <protection locked="0"/>
    </xf>
    <xf numFmtId="164" fontId="19" fillId="13" borderId="14" xfId="0" applyNumberFormat="1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165" fontId="27" fillId="10" borderId="4" xfId="1" applyNumberFormat="1" applyFont="1" applyFill="1" applyBorder="1" applyAlignment="1" applyProtection="1">
      <alignment horizontal="center" vertical="center" wrapText="1"/>
      <protection locked="0"/>
    </xf>
    <xf numFmtId="6" fontId="6" fillId="12" borderId="27" xfId="0" applyNumberFormat="1" applyFont="1" applyFill="1" applyBorder="1" applyAlignment="1" applyProtection="1">
      <alignment horizontal="center" vertical="center"/>
      <protection locked="0"/>
    </xf>
    <xf numFmtId="0" fontId="10" fillId="12" borderId="7" xfId="0" applyFont="1" applyFill="1" applyBorder="1" applyAlignment="1" applyProtection="1">
      <alignment horizontal="center" vertical="center" wrapText="1"/>
      <protection locked="0"/>
    </xf>
    <xf numFmtId="0" fontId="31" fillId="14" borderId="9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32" fillId="3" borderId="0" xfId="0" applyFont="1" applyFill="1" applyAlignment="1" applyProtection="1">
      <alignment horizontal="center" vertical="center" wrapText="1"/>
      <protection locked="0"/>
    </xf>
    <xf numFmtId="0" fontId="0" fillId="11" borderId="0" xfId="0" applyFont="1" applyFill="1" applyBorder="1" applyAlignment="1">
      <alignment horizontal="left" vertical="top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4" workbookViewId="0">
      <selection activeCell="K10" sqref="K10"/>
    </sheetView>
  </sheetViews>
  <sheetFormatPr baseColWidth="10" defaultColWidth="9.1796875" defaultRowHeight="14.5" x14ac:dyDescent="0.35"/>
  <sheetData>
    <row r="1" spans="1:10" ht="12.75" customHeight="1" x14ac:dyDescent="0.35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x14ac:dyDescent="0.3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3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x14ac:dyDescent="0.35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x14ac:dyDescent="0.35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x14ac:dyDescent="0.35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x14ac:dyDescent="0.3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x14ac:dyDescent="0.35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x14ac:dyDescent="0.35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x14ac:dyDescent="0.3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x14ac:dyDescent="0.35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x14ac:dyDescent="0.3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x14ac:dyDescent="0.3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x14ac:dyDescent="0.3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x14ac:dyDescent="0.3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x14ac:dyDescent="0.3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x14ac:dyDescent="0.3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x14ac:dyDescent="0.3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0" spans="1:10" x14ac:dyDescent="0.35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21" spans="1:10" x14ac:dyDescent="0.35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x14ac:dyDescent="0.35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x14ac:dyDescent="0.3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x14ac:dyDescent="0.3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x14ac:dyDescent="0.3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x14ac:dyDescent="0.3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x14ac:dyDescent="0.3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3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x14ac:dyDescent="0.35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x14ac:dyDescent="0.35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x14ac:dyDescent="0.35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x14ac:dyDescent="0.35">
      <c r="A32" s="80"/>
      <c r="B32" s="80"/>
      <c r="C32" s="80"/>
      <c r="D32" s="80"/>
      <c r="E32" s="80"/>
      <c r="F32" s="80"/>
      <c r="G32" s="80"/>
      <c r="H32" s="80"/>
      <c r="I32" s="80"/>
      <c r="J32" s="80"/>
    </row>
  </sheetData>
  <mergeCells count="1">
    <mergeCell ref="A1:J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5:H12"/>
  <sheetViews>
    <sheetView workbookViewId="0">
      <selection activeCell="E9" sqref="E9"/>
    </sheetView>
  </sheetViews>
  <sheetFormatPr baseColWidth="10" defaultRowHeight="14.5" x14ac:dyDescent="0.35"/>
  <cols>
    <col min="1" max="1" width="3.26953125" customWidth="1"/>
    <col min="2" max="2" width="26.1796875" customWidth="1"/>
  </cols>
  <sheetData>
    <row r="5" spans="1:8" x14ac:dyDescent="0.35">
      <c r="B5" s="1"/>
    </row>
    <row r="6" spans="1:8" ht="15" thickBot="1" x14ac:dyDescent="0.4">
      <c r="B6" s="2"/>
    </row>
    <row r="7" spans="1:8" ht="15" thickBot="1" x14ac:dyDescent="0.4">
      <c r="B7" s="81" t="s">
        <v>20</v>
      </c>
      <c r="C7" s="82"/>
      <c r="D7" s="82"/>
      <c r="E7" s="83"/>
    </row>
    <row r="8" spans="1:8" ht="65.5" thickBot="1" x14ac:dyDescent="0.4">
      <c r="B8" s="3" t="s">
        <v>14</v>
      </c>
      <c r="C8" s="4" t="s">
        <v>15</v>
      </c>
      <c r="D8" s="4" t="s">
        <v>16</v>
      </c>
      <c r="E8" s="4" t="s">
        <v>17</v>
      </c>
    </row>
    <row r="9" spans="1:8" ht="15" thickBot="1" x14ac:dyDescent="0.4">
      <c r="A9" s="5"/>
      <c r="B9" s="6" t="s">
        <v>18</v>
      </c>
      <c r="C9" s="7">
        <v>220</v>
      </c>
      <c r="D9" s="8">
        <v>50000</v>
      </c>
      <c r="E9" s="11">
        <f>D9/C9</f>
        <v>227.27272727272728</v>
      </c>
      <c r="F9" s="5"/>
      <c r="G9" s="5"/>
      <c r="H9" s="5"/>
    </row>
    <row r="10" spans="1:8" ht="15" thickBot="1" x14ac:dyDescent="0.4">
      <c r="B10" s="9"/>
      <c r="C10" s="9"/>
      <c r="D10" s="9"/>
      <c r="E10" s="12"/>
      <c r="G10" t="s">
        <v>19</v>
      </c>
    </row>
    <row r="11" spans="1:8" ht="15" thickBot="1" x14ac:dyDescent="0.4">
      <c r="B11" s="9"/>
      <c r="C11" s="9"/>
      <c r="D11" s="9"/>
      <c r="E11" s="12"/>
      <c r="G11" t="s">
        <v>43</v>
      </c>
    </row>
    <row r="12" spans="1:8" ht="15" thickBot="1" x14ac:dyDescent="0.4">
      <c r="B12" s="9"/>
      <c r="C12" s="10"/>
      <c r="D12" s="10"/>
      <c r="E12" s="13"/>
    </row>
  </sheetData>
  <mergeCells count="1">
    <mergeCell ref="B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7"/>
  <sheetViews>
    <sheetView tabSelected="1" topLeftCell="A15" zoomScale="55" zoomScaleNormal="70" workbookViewId="0">
      <selection activeCell="F33" sqref="F33"/>
    </sheetView>
  </sheetViews>
  <sheetFormatPr baseColWidth="10" defaultRowHeight="14.5" x14ac:dyDescent="0.35"/>
  <cols>
    <col min="1" max="1" width="3.54296875" style="21" customWidth="1"/>
    <col min="2" max="3" width="56.453125" style="21" customWidth="1"/>
    <col min="4" max="4" width="30.7265625" style="21" customWidth="1"/>
    <col min="5" max="5" width="12.36328125" style="21" customWidth="1"/>
    <col min="6" max="6" width="15.36328125" style="21" bestFit="1" customWidth="1"/>
    <col min="7" max="7" width="15" style="21" bestFit="1" customWidth="1"/>
    <col min="8" max="8" width="18.54296875" style="21" bestFit="1" customWidth="1"/>
    <col min="9" max="9" width="49.81640625" style="21" customWidth="1"/>
    <col min="10" max="10" width="40.54296875" style="21" customWidth="1"/>
    <col min="11" max="11" width="23.54296875" style="21" customWidth="1"/>
    <col min="12" max="12" width="22.26953125" style="21" customWidth="1"/>
    <col min="13" max="16384" width="10.90625" style="21"/>
  </cols>
  <sheetData>
    <row r="1" spans="1:12" ht="16" thickBot="1" x14ac:dyDescent="0.4">
      <c r="A1" s="14"/>
      <c r="B1" s="15" t="s">
        <v>9</v>
      </c>
      <c r="C1" s="79" t="s">
        <v>46</v>
      </c>
      <c r="D1" s="16"/>
      <c r="E1" s="17"/>
      <c r="F1" s="16"/>
      <c r="G1" s="17"/>
      <c r="H1" s="18"/>
      <c r="I1" s="14"/>
      <c r="J1" s="14"/>
      <c r="K1" s="19" t="s">
        <v>52</v>
      </c>
      <c r="L1" s="20" t="s">
        <v>54</v>
      </c>
    </row>
    <row r="2" spans="1:12" ht="15" thickBot="1" x14ac:dyDescent="0.4">
      <c r="A2" s="14"/>
      <c r="B2" s="14"/>
      <c r="C2" s="16"/>
      <c r="D2" s="16"/>
      <c r="E2" s="17"/>
      <c r="F2" s="16"/>
      <c r="G2" s="17"/>
      <c r="H2" s="18"/>
      <c r="I2" s="14"/>
      <c r="J2" s="14"/>
      <c r="K2" s="19" t="s">
        <v>53</v>
      </c>
      <c r="L2" s="20" t="s">
        <v>55</v>
      </c>
    </row>
    <row r="3" spans="1:12" ht="16" thickBot="1" x14ac:dyDescent="0.4">
      <c r="A3" s="14"/>
      <c r="B3" s="22" t="s">
        <v>8</v>
      </c>
      <c r="C3" s="23"/>
      <c r="D3" s="23"/>
      <c r="E3" s="23"/>
      <c r="F3" s="23"/>
      <c r="G3" s="23"/>
      <c r="H3" s="23"/>
      <c r="I3" s="23"/>
      <c r="J3" s="23"/>
      <c r="K3" s="24"/>
      <c r="L3" s="25"/>
    </row>
    <row r="4" spans="1:12" ht="78" thickBot="1" x14ac:dyDescent="0.4">
      <c r="A4" s="14"/>
      <c r="B4" s="26" t="s">
        <v>0</v>
      </c>
      <c r="C4" s="27" t="s">
        <v>3</v>
      </c>
      <c r="D4" s="27" t="s">
        <v>10</v>
      </c>
      <c r="E4" s="27" t="s">
        <v>23</v>
      </c>
      <c r="F4" s="27" t="s">
        <v>49</v>
      </c>
      <c r="G4" s="27" t="s">
        <v>5</v>
      </c>
      <c r="H4" s="27" t="s">
        <v>4</v>
      </c>
      <c r="I4" s="28" t="s">
        <v>1</v>
      </c>
      <c r="J4" s="29" t="s">
        <v>7</v>
      </c>
      <c r="K4" s="30" t="s">
        <v>6</v>
      </c>
      <c r="L4" s="31" t="s">
        <v>50</v>
      </c>
    </row>
    <row r="5" spans="1:12" ht="47" thickBot="1" x14ac:dyDescent="0.4">
      <c r="A5" s="14"/>
      <c r="B5" s="32" t="s">
        <v>25</v>
      </c>
      <c r="C5" s="33"/>
      <c r="D5" s="33"/>
      <c r="E5" s="33"/>
      <c r="F5" s="33"/>
      <c r="G5" s="33"/>
      <c r="H5" s="33"/>
      <c r="I5" s="34"/>
      <c r="J5" s="35">
        <f>SUM(J6:J12)</f>
        <v>3850</v>
      </c>
      <c r="K5" s="36" t="s">
        <v>53</v>
      </c>
      <c r="L5" s="37" t="str">
        <f>IF(J5&lt;J37*10%, "Seuil de 10% respecté", "Attention seuil de 10% du volet dépassé")</f>
        <v>Seuil de 10% respecté</v>
      </c>
    </row>
    <row r="6" spans="1:12" ht="15" thickBot="1" x14ac:dyDescent="0.4">
      <c r="A6" s="14"/>
      <c r="B6" s="38" t="s">
        <v>26</v>
      </c>
      <c r="C6" s="39"/>
      <c r="D6" s="39" t="s">
        <v>22</v>
      </c>
      <c r="E6" s="39">
        <v>2</v>
      </c>
      <c r="F6" s="39">
        <v>1</v>
      </c>
      <c r="G6" s="40" t="s">
        <v>11</v>
      </c>
      <c r="H6" s="41">
        <v>380</v>
      </c>
      <c r="I6" s="42"/>
      <c r="J6" s="43">
        <f>IF(AND(G6="jours agent",H6&lt;700),E6*F6*H6,IF(AND(G6="jours agent",H6&gt;700),F6*E6*700,H6*F6))</f>
        <v>760</v>
      </c>
      <c r="K6" s="44" t="s">
        <v>52</v>
      </c>
      <c r="L6" s="45"/>
    </row>
    <row r="7" spans="1:12" ht="15" thickBot="1" x14ac:dyDescent="0.4">
      <c r="A7" s="14"/>
      <c r="B7" s="38" t="s">
        <v>27</v>
      </c>
      <c r="C7" s="39"/>
      <c r="D7" s="39" t="s">
        <v>13</v>
      </c>
      <c r="E7" s="39">
        <v>1</v>
      </c>
      <c r="F7" s="39">
        <v>2</v>
      </c>
      <c r="G7" s="40" t="s">
        <v>11</v>
      </c>
      <c r="H7" s="40">
        <v>250</v>
      </c>
      <c r="I7" s="42"/>
      <c r="J7" s="43">
        <f t="shared" ref="J7:J11" si="0">IF(AND(G7="jours agent",H7&lt;700),E7*F7*H7,IF(AND(G7="jours agent",H7&gt;700),F7*E7*700,H7*F7))</f>
        <v>500</v>
      </c>
      <c r="K7" s="44"/>
      <c r="L7" s="45"/>
    </row>
    <row r="8" spans="1:12" ht="26.5" thickBot="1" x14ac:dyDescent="0.4">
      <c r="A8" s="14"/>
      <c r="B8" s="38" t="s">
        <v>28</v>
      </c>
      <c r="C8" s="39"/>
      <c r="D8" s="39" t="s">
        <v>22</v>
      </c>
      <c r="E8" s="39">
        <v>1</v>
      </c>
      <c r="F8" s="39">
        <v>2</v>
      </c>
      <c r="G8" s="40" t="s">
        <v>11</v>
      </c>
      <c r="H8" s="41">
        <v>380</v>
      </c>
      <c r="I8" s="42"/>
      <c r="J8" s="43">
        <f t="shared" si="0"/>
        <v>760</v>
      </c>
      <c r="K8" s="44"/>
      <c r="L8" s="45"/>
    </row>
    <row r="9" spans="1:12" ht="26.5" thickBot="1" x14ac:dyDescent="0.4">
      <c r="A9" s="14"/>
      <c r="B9" s="38" t="s">
        <v>29</v>
      </c>
      <c r="C9" s="39"/>
      <c r="D9" s="39" t="s">
        <v>13</v>
      </c>
      <c r="E9" s="39">
        <v>0.5</v>
      </c>
      <c r="F9" s="39">
        <v>2</v>
      </c>
      <c r="G9" s="40" t="s">
        <v>11</v>
      </c>
      <c r="H9" s="40">
        <v>250</v>
      </c>
      <c r="I9" s="42"/>
      <c r="J9" s="43">
        <f t="shared" si="0"/>
        <v>250</v>
      </c>
      <c r="K9" s="44"/>
      <c r="L9" s="45"/>
    </row>
    <row r="10" spans="1:12" ht="23" customHeight="1" thickBot="1" x14ac:dyDescent="0.4">
      <c r="A10" s="14"/>
      <c r="B10" s="38" t="s">
        <v>31</v>
      </c>
      <c r="C10" s="39"/>
      <c r="D10" s="39" t="s">
        <v>12</v>
      </c>
      <c r="E10" s="46"/>
      <c r="F10" s="39">
        <v>100</v>
      </c>
      <c r="G10" s="39" t="s">
        <v>47</v>
      </c>
      <c r="H10" s="40">
        <v>5</v>
      </c>
      <c r="I10" s="42"/>
      <c r="J10" s="43">
        <f t="shared" si="0"/>
        <v>500</v>
      </c>
      <c r="K10" s="44"/>
      <c r="L10" s="45"/>
    </row>
    <row r="11" spans="1:12" ht="27" customHeight="1" thickBot="1" x14ac:dyDescent="0.4">
      <c r="A11" s="14"/>
      <c r="B11" s="38" t="s">
        <v>30</v>
      </c>
      <c r="C11" s="39"/>
      <c r="D11" s="39" t="s">
        <v>12</v>
      </c>
      <c r="E11" s="46"/>
      <c r="F11" s="39">
        <v>40</v>
      </c>
      <c r="G11" s="39" t="s">
        <v>48</v>
      </c>
      <c r="H11" s="40">
        <v>2</v>
      </c>
      <c r="I11" s="42"/>
      <c r="J11" s="43">
        <f t="shared" si="0"/>
        <v>80</v>
      </c>
      <c r="K11" s="44"/>
      <c r="L11" s="45"/>
    </row>
    <row r="12" spans="1:12" ht="28" customHeight="1" thickBot="1" x14ac:dyDescent="0.4">
      <c r="A12" s="14"/>
      <c r="B12" s="76" t="s">
        <v>24</v>
      </c>
      <c r="C12" s="46"/>
      <c r="D12" s="46"/>
      <c r="E12" s="46"/>
      <c r="F12" s="46"/>
      <c r="G12" s="46"/>
      <c r="H12" s="46"/>
      <c r="I12" s="48"/>
      <c r="J12" s="49">
        <v>1000</v>
      </c>
      <c r="K12" s="44"/>
      <c r="L12" s="45"/>
    </row>
    <row r="13" spans="1:12" ht="15" thickBot="1" x14ac:dyDescent="0.4">
      <c r="A13" s="14"/>
      <c r="B13" s="50"/>
      <c r="C13" s="46"/>
      <c r="D13" s="51"/>
      <c r="E13" s="46"/>
      <c r="F13" s="46"/>
      <c r="G13" s="46"/>
      <c r="H13" s="46"/>
      <c r="I13" s="48"/>
      <c r="J13" s="52"/>
      <c r="K13" s="53"/>
      <c r="L13" s="45"/>
    </row>
    <row r="14" spans="1:12" ht="44.15" customHeight="1" thickBot="1" x14ac:dyDescent="0.4">
      <c r="A14" s="14"/>
      <c r="B14" s="32" t="s">
        <v>32</v>
      </c>
      <c r="C14" s="51"/>
      <c r="D14" s="51"/>
      <c r="E14" s="51"/>
      <c r="F14" s="51"/>
      <c r="G14" s="51"/>
      <c r="H14" s="51"/>
      <c r="I14" s="54"/>
      <c r="J14" s="55">
        <f>SUM(J15:J19)</f>
        <v>14890</v>
      </c>
      <c r="K14" s="44"/>
      <c r="L14" s="45"/>
    </row>
    <row r="15" spans="1:12" ht="26.5" thickBot="1" x14ac:dyDescent="0.4">
      <c r="A15" s="14"/>
      <c r="B15" s="56" t="s">
        <v>44</v>
      </c>
      <c r="C15" s="57"/>
      <c r="D15" s="39" t="s">
        <v>22</v>
      </c>
      <c r="E15" s="58">
        <v>4</v>
      </c>
      <c r="F15" s="58">
        <v>6</v>
      </c>
      <c r="G15" s="39" t="s">
        <v>51</v>
      </c>
      <c r="H15" s="41">
        <v>380</v>
      </c>
      <c r="I15" s="59"/>
      <c r="J15" s="43">
        <f>IF((H15&lt;700),E15*F15*H15,F15*E15*700)</f>
        <v>9120</v>
      </c>
      <c r="K15" s="44"/>
      <c r="L15" s="45"/>
    </row>
    <row r="16" spans="1:12" ht="26.5" thickBot="1" x14ac:dyDescent="0.4">
      <c r="A16" s="14"/>
      <c r="B16" s="56" t="s">
        <v>57</v>
      </c>
      <c r="C16" s="57"/>
      <c r="D16" s="39" t="s">
        <v>13</v>
      </c>
      <c r="E16" s="58">
        <v>5</v>
      </c>
      <c r="F16" s="58">
        <v>10</v>
      </c>
      <c r="G16" s="39" t="s">
        <v>51</v>
      </c>
      <c r="H16" s="40">
        <v>250</v>
      </c>
      <c r="I16" s="59"/>
      <c r="J16" s="60">
        <f>F16*H16</f>
        <v>2500</v>
      </c>
      <c r="K16" s="44"/>
      <c r="L16" s="45"/>
    </row>
    <row r="17" spans="1:12" ht="26.5" thickBot="1" x14ac:dyDescent="0.4">
      <c r="A17" s="14"/>
      <c r="B17" s="56" t="s">
        <v>58</v>
      </c>
      <c r="C17" s="57"/>
      <c r="D17" s="39" t="s">
        <v>22</v>
      </c>
      <c r="E17" s="58">
        <v>6</v>
      </c>
      <c r="F17" s="58">
        <v>4</v>
      </c>
      <c r="G17" s="39" t="s">
        <v>51</v>
      </c>
      <c r="H17" s="41">
        <v>380</v>
      </c>
      <c r="I17" s="59"/>
      <c r="J17" s="60">
        <f t="shared" ref="J17:J18" si="1">F17*H17</f>
        <v>1520</v>
      </c>
      <c r="K17" s="44"/>
      <c r="L17" s="45"/>
    </row>
    <row r="18" spans="1:12" ht="26.5" thickBot="1" x14ac:dyDescent="0.4">
      <c r="A18" s="14"/>
      <c r="B18" s="56" t="s">
        <v>45</v>
      </c>
      <c r="C18" s="57"/>
      <c r="D18" s="39" t="s">
        <v>13</v>
      </c>
      <c r="E18" s="58">
        <v>6</v>
      </c>
      <c r="F18" s="58">
        <v>3</v>
      </c>
      <c r="G18" s="39" t="s">
        <v>51</v>
      </c>
      <c r="H18" s="40">
        <v>250</v>
      </c>
      <c r="I18" s="59"/>
      <c r="J18" s="60">
        <f t="shared" si="1"/>
        <v>750</v>
      </c>
      <c r="K18" s="44"/>
      <c r="L18" s="45"/>
    </row>
    <row r="19" spans="1:12" ht="27.5" customHeight="1" thickBot="1" x14ac:dyDescent="0.4">
      <c r="A19" s="14"/>
      <c r="B19" s="47" t="s">
        <v>24</v>
      </c>
      <c r="C19" s="46"/>
      <c r="D19" s="46"/>
      <c r="E19" s="46"/>
      <c r="F19" s="46"/>
      <c r="G19" s="46"/>
      <c r="H19" s="46"/>
      <c r="I19" s="48"/>
      <c r="J19" s="49">
        <v>1000</v>
      </c>
      <c r="K19" s="44"/>
      <c r="L19" s="45"/>
    </row>
    <row r="20" spans="1:12" ht="15" thickBot="1" x14ac:dyDescent="0.4">
      <c r="A20" s="14"/>
      <c r="B20" s="50"/>
      <c r="C20" s="46"/>
      <c r="D20" s="51"/>
      <c r="E20" s="46"/>
      <c r="F20" s="46"/>
      <c r="G20" s="46"/>
      <c r="H20" s="46"/>
      <c r="I20" s="48"/>
      <c r="J20" s="52"/>
      <c r="K20" s="53"/>
      <c r="L20" s="45"/>
    </row>
    <row r="21" spans="1:12" ht="47.5" customHeight="1" thickBot="1" x14ac:dyDescent="0.4">
      <c r="A21" s="14"/>
      <c r="B21" s="61" t="s">
        <v>33</v>
      </c>
      <c r="C21" s="51"/>
      <c r="D21" s="51"/>
      <c r="E21" s="51"/>
      <c r="F21" s="51"/>
      <c r="G21" s="51"/>
      <c r="H21" s="51"/>
      <c r="I21" s="54"/>
      <c r="J21" s="55">
        <f>SUM(J22:J26)</f>
        <v>15140</v>
      </c>
      <c r="K21" s="44"/>
      <c r="L21" s="45"/>
    </row>
    <row r="22" spans="1:12" ht="26.5" thickBot="1" x14ac:dyDescent="0.4">
      <c r="A22" s="14"/>
      <c r="B22" s="56" t="s">
        <v>39</v>
      </c>
      <c r="C22" s="57"/>
      <c r="D22" s="57" t="s">
        <v>13</v>
      </c>
      <c r="E22" s="57">
        <v>5</v>
      </c>
      <c r="F22" s="58">
        <v>10</v>
      </c>
      <c r="G22" s="41" t="s">
        <v>11</v>
      </c>
      <c r="H22" s="41">
        <v>250</v>
      </c>
      <c r="I22" s="59"/>
      <c r="J22" s="43">
        <f>IF((H22&lt;550),E22*F22*H22,F22*E22*550)</f>
        <v>12500</v>
      </c>
      <c r="K22" s="44"/>
      <c r="L22" s="45"/>
    </row>
    <row r="23" spans="1:12" ht="15" thickBot="1" x14ac:dyDescent="0.4">
      <c r="A23" s="14"/>
      <c r="B23" s="56" t="s">
        <v>42</v>
      </c>
      <c r="C23" s="57"/>
      <c r="D23" s="39" t="s">
        <v>22</v>
      </c>
      <c r="E23" s="57">
        <v>3</v>
      </c>
      <c r="F23" s="58">
        <v>1</v>
      </c>
      <c r="G23" s="41" t="s">
        <v>11</v>
      </c>
      <c r="H23" s="41">
        <v>380</v>
      </c>
      <c r="I23" s="59"/>
      <c r="J23" s="43">
        <f t="shared" ref="J23:J25" si="2">IF((H23&lt;550),E23*F23*H23,F23*E23*550)</f>
        <v>1140</v>
      </c>
      <c r="K23" s="44"/>
      <c r="L23" s="45"/>
    </row>
    <row r="24" spans="1:12" ht="15" thickBot="1" x14ac:dyDescent="0.4">
      <c r="A24" s="14"/>
      <c r="B24" s="56" t="s">
        <v>41</v>
      </c>
      <c r="C24" s="57"/>
      <c r="D24" s="57" t="s">
        <v>13</v>
      </c>
      <c r="E24" s="57">
        <v>2</v>
      </c>
      <c r="F24" s="58">
        <v>1</v>
      </c>
      <c r="G24" s="41" t="s">
        <v>11</v>
      </c>
      <c r="H24" s="41">
        <v>250</v>
      </c>
      <c r="I24" s="59"/>
      <c r="J24" s="43">
        <f t="shared" si="2"/>
        <v>500</v>
      </c>
      <c r="K24" s="44"/>
      <c r="L24" s="45"/>
    </row>
    <row r="25" spans="1:12" ht="15" thickBot="1" x14ac:dyDescent="0.4">
      <c r="A25" s="14"/>
      <c r="B25" s="56" t="s">
        <v>40</v>
      </c>
      <c r="C25" s="57"/>
      <c r="D25" s="39" t="s">
        <v>22</v>
      </c>
      <c r="E25" s="57">
        <v>1</v>
      </c>
      <c r="F25" s="58">
        <v>0</v>
      </c>
      <c r="G25" s="41" t="s">
        <v>11</v>
      </c>
      <c r="H25" s="41">
        <v>380</v>
      </c>
      <c r="I25" s="59"/>
      <c r="J25" s="43">
        <f t="shared" si="2"/>
        <v>0</v>
      </c>
      <c r="K25" s="44"/>
      <c r="L25" s="45"/>
    </row>
    <row r="26" spans="1:12" ht="29.5" customHeight="1" thickBot="1" x14ac:dyDescent="0.4">
      <c r="A26" s="14"/>
      <c r="B26" s="47" t="s">
        <v>24</v>
      </c>
      <c r="C26" s="46"/>
      <c r="D26" s="46"/>
      <c r="E26" s="46"/>
      <c r="F26" s="46"/>
      <c r="G26" s="46"/>
      <c r="H26" s="46"/>
      <c r="I26" s="48"/>
      <c r="J26" s="49">
        <v>1000</v>
      </c>
      <c r="K26" s="44"/>
      <c r="L26" s="45"/>
    </row>
    <row r="27" spans="1:12" ht="15" thickBot="1" x14ac:dyDescent="0.4">
      <c r="A27" s="14"/>
      <c r="B27" s="50"/>
      <c r="C27" s="46"/>
      <c r="D27" s="51"/>
      <c r="E27" s="46"/>
      <c r="F27" s="46"/>
      <c r="G27" s="46"/>
      <c r="H27" s="46"/>
      <c r="I27" s="48"/>
      <c r="J27" s="52"/>
      <c r="K27" s="53"/>
      <c r="L27" s="45"/>
    </row>
    <row r="28" spans="1:12" ht="47.5" customHeight="1" thickBot="1" x14ac:dyDescent="0.4">
      <c r="A28" s="14"/>
      <c r="B28" s="61" t="s">
        <v>34</v>
      </c>
      <c r="C28" s="51"/>
      <c r="D28" s="51"/>
      <c r="E28" s="51"/>
      <c r="F28" s="51"/>
      <c r="G28" s="51"/>
      <c r="H28" s="51"/>
      <c r="I28" s="54"/>
      <c r="J28" s="55">
        <f>SUM(J29:J33)</f>
        <v>3280</v>
      </c>
      <c r="K28" s="44"/>
      <c r="L28" s="62" t="str">
        <f>IF(J28&lt;J37*10%, "Seuil de 10% respecté", "Attention seuil de 10% du volet dépassé")</f>
        <v>Seuil de 10% respecté</v>
      </c>
    </row>
    <row r="29" spans="1:12" ht="26.5" thickBot="1" x14ac:dyDescent="0.4">
      <c r="A29" s="14"/>
      <c r="B29" s="56" t="s">
        <v>35</v>
      </c>
      <c r="C29" s="57"/>
      <c r="D29" s="57" t="s">
        <v>13</v>
      </c>
      <c r="E29" s="63"/>
      <c r="F29" s="63"/>
      <c r="G29" s="41" t="s">
        <v>59</v>
      </c>
      <c r="H29" s="41">
        <v>250</v>
      </c>
      <c r="I29" s="59"/>
      <c r="J29" s="60">
        <f>H29</f>
        <v>250</v>
      </c>
      <c r="K29" s="44"/>
      <c r="L29" s="45"/>
    </row>
    <row r="30" spans="1:12" ht="26.5" thickBot="1" x14ac:dyDescent="0.4">
      <c r="A30" s="14"/>
      <c r="B30" s="56" t="s">
        <v>36</v>
      </c>
      <c r="C30" s="57"/>
      <c r="D30" s="39" t="s">
        <v>22</v>
      </c>
      <c r="E30" s="63"/>
      <c r="F30" s="63"/>
      <c r="G30" s="41" t="s">
        <v>59</v>
      </c>
      <c r="H30" s="41">
        <v>380</v>
      </c>
      <c r="I30" s="59"/>
      <c r="J30" s="60">
        <f t="shared" ref="J30:J32" si="3">H30</f>
        <v>380</v>
      </c>
      <c r="K30" s="44"/>
      <c r="L30" s="45"/>
    </row>
    <row r="31" spans="1:12" ht="15" thickBot="1" x14ac:dyDescent="0.4">
      <c r="A31" s="14"/>
      <c r="B31" s="56" t="s">
        <v>37</v>
      </c>
      <c r="C31" s="57"/>
      <c r="D31" s="57" t="s">
        <v>13</v>
      </c>
      <c r="E31" s="63"/>
      <c r="F31" s="63"/>
      <c r="G31" s="41" t="s">
        <v>59</v>
      </c>
      <c r="H31" s="41">
        <v>1000</v>
      </c>
      <c r="I31" s="59"/>
      <c r="J31" s="60">
        <f t="shared" si="3"/>
        <v>1000</v>
      </c>
      <c r="K31" s="44"/>
      <c r="L31" s="45"/>
    </row>
    <row r="32" spans="1:12" ht="15" thickBot="1" x14ac:dyDescent="0.4">
      <c r="A32" s="14"/>
      <c r="B32" s="56" t="s">
        <v>38</v>
      </c>
      <c r="C32" s="57"/>
      <c r="D32" s="39" t="s">
        <v>22</v>
      </c>
      <c r="E32" s="63"/>
      <c r="F32" s="63"/>
      <c r="G32" s="41" t="s">
        <v>59</v>
      </c>
      <c r="H32" s="41">
        <v>650</v>
      </c>
      <c r="I32" s="59"/>
      <c r="J32" s="60">
        <f t="shared" si="3"/>
        <v>650</v>
      </c>
      <c r="K32" s="44"/>
      <c r="L32" s="45"/>
    </row>
    <row r="33" spans="1:12" ht="27" customHeight="1" thickBot="1" x14ac:dyDescent="0.4">
      <c r="A33" s="14"/>
      <c r="B33" s="47" t="s">
        <v>24</v>
      </c>
      <c r="C33" s="46"/>
      <c r="D33" s="46"/>
      <c r="E33" s="46"/>
      <c r="F33" s="46"/>
      <c r="G33" s="46"/>
      <c r="H33" s="46"/>
      <c r="I33" s="48"/>
      <c r="J33" s="49">
        <v>1000</v>
      </c>
      <c r="K33" s="44"/>
      <c r="L33" s="45"/>
    </row>
    <row r="34" spans="1:12" ht="15" thickBot="1" x14ac:dyDescent="0.4">
      <c r="A34" s="14"/>
      <c r="B34" s="50"/>
      <c r="C34" s="46"/>
      <c r="D34" s="51"/>
      <c r="E34" s="46"/>
      <c r="F34" s="46"/>
      <c r="G34" s="46"/>
      <c r="H34" s="46"/>
      <c r="I34" s="48"/>
      <c r="J34" s="52"/>
      <c r="K34" s="53"/>
      <c r="L34" s="45"/>
    </row>
    <row r="35" spans="1:12" ht="42.5" thickBot="1" x14ac:dyDescent="0.4">
      <c r="A35" s="14"/>
      <c r="B35" s="64" t="s">
        <v>21</v>
      </c>
      <c r="C35" s="65"/>
      <c r="D35" s="66"/>
      <c r="E35" s="67"/>
      <c r="F35" s="67"/>
      <c r="G35" s="46"/>
      <c r="H35" s="68">
        <v>2000</v>
      </c>
      <c r="I35" s="69"/>
      <c r="J35" s="70">
        <f>IF(H35&lt;(SUMIF(G6:G32,"jours agent",J6:J32)*0.2),H35,SUMIF(G6:G32,"jours agent",J6:J32)*0.2)</f>
        <v>2000</v>
      </c>
      <c r="K35" s="44"/>
      <c r="L35" s="77" t="str">
        <f>IF(H35&lt;(SUMIF(G6:G32,"jours agent",J6:J32)*0.2),"seuil de 20% respecté","seuil de 20% appliqué")</f>
        <v>seuil de 20% respecté</v>
      </c>
    </row>
    <row r="36" spans="1:12" ht="15.5" thickTop="1" thickBot="1" x14ac:dyDescent="0.4">
      <c r="A36" s="14"/>
      <c r="B36" s="50"/>
      <c r="C36" s="46"/>
      <c r="D36" s="51"/>
      <c r="E36" s="46"/>
      <c r="F36" s="46"/>
      <c r="G36" s="46"/>
      <c r="H36" s="46"/>
      <c r="I36" s="48"/>
      <c r="J36" s="52"/>
      <c r="K36" s="53"/>
      <c r="L36" s="45"/>
    </row>
    <row r="37" spans="1:12" ht="38" thickTop="1" thickBot="1" x14ac:dyDescent="0.4">
      <c r="A37" s="14"/>
      <c r="B37" s="71" t="s">
        <v>2</v>
      </c>
      <c r="C37" s="72"/>
      <c r="D37" s="72"/>
      <c r="E37" s="72"/>
      <c r="F37" s="72"/>
      <c r="G37" s="72"/>
      <c r="H37" s="72"/>
      <c r="I37" s="73"/>
      <c r="J37" s="74">
        <f>SUM(J5,J14,J21,J28,J35)</f>
        <v>39160</v>
      </c>
      <c r="K37" s="75"/>
      <c r="L37" s="78" t="str">
        <f>IF(J37*0.2&lt;(SUMIF(D6:D32,"prestation",J6:J32)),"Seuil de 20% pour la prestation dépassé","Seuil prestation respecté")</f>
        <v>Seuil prestation respecté</v>
      </c>
    </row>
  </sheetData>
  <dataValidations count="1">
    <dataValidation type="list" allowBlank="1" showInputMessage="1" showErrorMessage="1" sqref="K5:K37">
      <formula1>$K$1:$K$2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D8979C9-FC30-4685-A5DF-6020B9FB6D00}">
            <xm:f>NOT(ISERROR(SEARCH($L$2,L5)))</xm:f>
            <xm:f>$L$2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DC555D7C-120C-46B5-BE4C-F78E326D254D}">
            <xm:f>NOT(ISERROR(SEARCH($L$1,L5)))</xm:f>
            <xm:f>$L$1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containsText" priority="2" operator="containsText" id="{CA0E2114-0BBD-43AD-BC0A-FB2E6EC444C5}">
            <xm:f>NOT(ISERROR(SEARCH($L$2,L28)))</xm:f>
            <xm:f>$L$2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" operator="containsText" id="{3EC6F045-F5D2-406F-B9E2-E0BC49B0ACD4}">
            <xm:f>NOT(ISERROR(SEARCH($L$1,L28)))</xm:f>
            <xm:f>$L$1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Calcul du coût jour</vt:lpstr>
      <vt:lpstr>BudgPrev_Anim_haie</vt:lpstr>
    </vt:vector>
  </TitlesOfParts>
  <Company>Agence de l'Eau Artois-Picardie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vcappelle</dc:creator>
  <cp:lastModifiedBy>DODIN Maxence</cp:lastModifiedBy>
  <cp:lastPrinted>2014-07-03T14:47:20Z</cp:lastPrinted>
  <dcterms:created xsi:type="dcterms:W3CDTF">2014-06-02T13:39:05Z</dcterms:created>
  <dcterms:modified xsi:type="dcterms:W3CDTF">2024-03-18T13:49:41Z</dcterms:modified>
</cp:coreProperties>
</file>