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SREA\Planification ecologique\Déclinaison MASA\Haies\AAP Haies\Investissement\Demande de paiement\"/>
    </mc:Choice>
  </mc:AlternateContent>
  <bookViews>
    <workbookView xWindow="0" yWindow="0" windowWidth="19200" windowHeight="5890" tabRatio="500"/>
  </bookViews>
  <sheets>
    <sheet name="Récapitulatif" sheetId="4" r:id="rId1"/>
    <sheet name="Haies" sheetId="1" r:id="rId2"/>
    <sheet name="Agroforesterie" sheetId="2" r:id="rId3"/>
    <sheet name="RNA" sheetId="5" r:id="rId4"/>
    <sheet name="Barême" sheetId="3" r:id="rId5"/>
  </sheets>
  <definedNames>
    <definedName name="agrarbu">Barême!$J$39</definedName>
    <definedName name="agrarbuvl">Barême!$J$40</definedName>
    <definedName name="agrdom">Barême!$J$48</definedName>
    <definedName name="agrent">Barême!$J$52</definedName>
    <definedName name="agrfor">Barême!$J$53</definedName>
    <definedName name="agrfru">Barême!$J$38</definedName>
    <definedName name="agrmfr">Barême!$J$37</definedName>
    <definedName name="agroplt">Barême!$J$33</definedName>
    <definedName name="agrosol">Barême!$J$32</definedName>
    <definedName name="agrpaill">Barême!$J$41</definedName>
    <definedName name="agrper">Barême!$J$47</definedName>
    <definedName name="agrplss">Barême!$J$35</definedName>
    <definedName name="agrpopaill">Barême!$J$42</definedName>
    <definedName name="agrposedom">Barême!$J$49</definedName>
    <definedName name="agrposegg">Barême!$J$44</definedName>
    <definedName name="agrprotgg">Barême!$J$43</definedName>
    <definedName name="agrtrico">Barême!$J$45</definedName>
    <definedName name="agrtricopep">Barême!$J$46</definedName>
    <definedName name="agrvl">Barême!$J$36</definedName>
    <definedName name="barb">Barême!$J$6</definedName>
    <definedName name="ben1r">Barême!$J$5</definedName>
    <definedName name="ben2r">Barême!$L$5</definedName>
    <definedName name="ben3r">Barême!$P$5</definedName>
    <definedName name="elec">Barême!$L$6</definedName>
    <definedName name="ent1r">Barême!$J$24</definedName>
    <definedName name="ent2r">Barême!$L$24</definedName>
    <definedName name="miseplant1r">Barême!$J$13</definedName>
    <definedName name="miseplant2r">Barême!$L$13</definedName>
    <definedName name="miseplant2r1m">Barême!$N$13</definedName>
    <definedName name="miseplant3r">Barême!$P$13</definedName>
    <definedName name="paill1r">Barême!$J$20</definedName>
    <definedName name="paill2r">Barême!$L$20</definedName>
    <definedName name="paill2r1m">Barême!$N$20</definedName>
    <definedName name="paill3r">Barême!$P$20</definedName>
    <definedName name="plant1r">Barême!$J$9</definedName>
    <definedName name="plant2r">Barême!$L$9</definedName>
    <definedName name="plant2r1m">Barême!$N$9</definedName>
    <definedName name="plant3r">Barême!$P$9</definedName>
    <definedName name="plantmfr1r">Barême!$J$11</definedName>
    <definedName name="plantmfr2r">Barême!$L$11</definedName>
    <definedName name="plantmfr2r1m">Barême!$N$11</definedName>
    <definedName name="plantmfr3r">Barême!$P$11</definedName>
    <definedName name="plantvl1r">Barême!$J$10</definedName>
    <definedName name="plantvl2r">Barême!$L$10</definedName>
    <definedName name="plantvl2r1m">Barême!$N$10</definedName>
    <definedName name="plantvl3r">Barême!$P$10</definedName>
    <definedName name="posegg1r">Barême!$J$16</definedName>
    <definedName name="posegg2r">Barême!$L$16</definedName>
    <definedName name="posegg2r1m">Barême!$N$16</definedName>
    <definedName name="posegg3r">Barême!$P$16</definedName>
    <definedName name="posepaill1r">Barême!$J$21</definedName>
    <definedName name="posepaill2r">Barême!$L$21</definedName>
    <definedName name="posepaill2r1m">Barême!$N$21</definedName>
    <definedName name="posepaill3r">Barême!$P$21</definedName>
    <definedName name="posepg1r">Barême!$J$17</definedName>
    <definedName name="posepg2r">Barême!$L$17</definedName>
    <definedName name="posepg2r1m">Barême!$N$17</definedName>
    <definedName name="posepg3r">Barême!$P$17</definedName>
    <definedName name="prep1r">Barême!$J$12</definedName>
    <definedName name="prep2r">Barême!$L$12</definedName>
    <definedName name="prep2r1m">Barême!$N$12</definedName>
    <definedName name="prep3r">Barême!$P$12</definedName>
    <definedName name="protgg1r">Barême!$J$14</definedName>
    <definedName name="protgg2r">Barême!$L$14</definedName>
    <definedName name="protgg2r1m">Barême!$N$14</definedName>
    <definedName name="protgg3r">Barême!$P$14</definedName>
    <definedName name="protpg1r">Barême!$J$15</definedName>
    <definedName name="protpg2r">Barême!$L$15</definedName>
    <definedName name="protpg2r1m">Barême!$N$15</definedName>
    <definedName name="protpg3r">Barême!$P$15</definedName>
    <definedName name="rnabarb">barême #REF!</definedName>
    <definedName name="rnaben">barême #REF!</definedName>
    <definedName name="rnabenjes">barême #REF!</definedName>
    <definedName name="rnabroy">barême #REF!</definedName>
    <definedName name="rnaelec">barême #REF!</definedName>
    <definedName name="rnaenr">barême #REF!</definedName>
    <definedName name="rnapaill">barême #REF!</definedName>
    <definedName name="rnasem">barême #REF!</definedName>
    <definedName name="rnasol">barême #REF!</definedName>
    <definedName name="taille1r">Barême!$J$25</definedName>
    <definedName name="taille2r">Barême!$L$25</definedName>
    <definedName name="talus">Barême!$J$4</definedName>
    <definedName name="tric1r">Barême!$J$18</definedName>
    <definedName name="tric2r">Barême!$L$18</definedName>
    <definedName name="tric2r1m">Barême!$N$18</definedName>
    <definedName name="tric3r">Barême!$P$18</definedName>
    <definedName name="tricpep1r">Barême!$J$19</definedName>
    <definedName name="tricpep2r">Barême!$L$19</definedName>
    <definedName name="tricpep2r1m">Barême!$N$19</definedName>
    <definedName name="tricpep3r">Barême!$P$19</definedName>
    <definedName name="_xlnm.Print_Area" localSheetId="2">Agroforesterie!$A$1:$AM$31</definedName>
    <definedName name="_xlnm.Print_Area" localSheetId="1">Haies!$B$1:$Z$141</definedName>
    <definedName name="_xlnm.Print_Area" localSheetId="0">Récapitulatif!$A$9:$H$38</definedName>
  </definedNames>
  <calcPr calcId="162913"/>
</workbook>
</file>

<file path=xl/calcChain.xml><?xml version="1.0" encoding="utf-8"?>
<calcChain xmlns="http://schemas.openxmlformats.org/spreadsheetml/2006/main">
  <c r="D20" i="5" l="1"/>
  <c r="C42" i="4" l="1"/>
  <c r="C24" i="4"/>
  <c r="O8" i="4" l="1"/>
  <c r="O7" i="4"/>
  <c r="O6" i="4"/>
  <c r="O5" i="4"/>
  <c r="O4" i="4"/>
  <c r="O3" i="4"/>
  <c r="N2" i="4"/>
  <c r="O1" i="4"/>
  <c r="C17" i="4"/>
  <c r="F17" i="4"/>
  <c r="C25" i="4" l="1"/>
  <c r="C32" i="5"/>
  <c r="C26" i="4" s="1"/>
  <c r="C34" i="4" l="1"/>
  <c r="O10" i="5"/>
  <c r="O9" i="5"/>
  <c r="O8" i="5"/>
  <c r="O7" i="5"/>
  <c r="O6" i="5"/>
  <c r="O5" i="5"/>
  <c r="N4" i="5"/>
  <c r="N3" i="5"/>
  <c r="M2" i="5"/>
  <c r="N1" i="5"/>
  <c r="H22" i="1" l="1"/>
  <c r="H21" i="1"/>
  <c r="B94" i="1" l="1"/>
  <c r="C94" i="1"/>
  <c r="M94" i="1" s="1"/>
  <c r="B95" i="1"/>
  <c r="C95" i="1"/>
  <c r="G95" i="1" s="1"/>
  <c r="D95" i="1"/>
  <c r="F95" i="1"/>
  <c r="H95" i="1"/>
  <c r="N95" i="1"/>
  <c r="O95" i="1"/>
  <c r="P95" i="1"/>
  <c r="R95" i="1"/>
  <c r="B96" i="1"/>
  <c r="C96" i="1"/>
  <c r="H96" i="1" s="1"/>
  <c r="N96" i="1"/>
  <c r="O96" i="1"/>
  <c r="B97" i="1"/>
  <c r="C97" i="1"/>
  <c r="I97" i="1" s="1"/>
  <c r="Q97" i="1"/>
  <c r="B98" i="1"/>
  <c r="C98" i="1"/>
  <c r="N98" i="1" s="1"/>
  <c r="K98" i="1"/>
  <c r="M98" i="1"/>
  <c r="O98" i="1"/>
  <c r="R98" i="1"/>
  <c r="B99" i="1"/>
  <c r="C99" i="1"/>
  <c r="G99" i="1" s="1"/>
  <c r="K99" i="1"/>
  <c r="L99" i="1"/>
  <c r="M99" i="1"/>
  <c r="N99" i="1"/>
  <c r="P99" i="1"/>
  <c r="R99" i="1"/>
  <c r="B100" i="1"/>
  <c r="C100" i="1"/>
  <c r="H100" i="1" s="1"/>
  <c r="E100" i="1"/>
  <c r="G100" i="1"/>
  <c r="Q100" i="1"/>
  <c r="B101" i="1"/>
  <c r="C101" i="1"/>
  <c r="M101" i="1" s="1"/>
  <c r="B102" i="1"/>
  <c r="C102" i="1"/>
  <c r="F102" i="1" s="1"/>
  <c r="E102" i="1"/>
  <c r="Q102" i="1"/>
  <c r="B103" i="1"/>
  <c r="C103" i="1"/>
  <c r="F103" i="1" s="1"/>
  <c r="O103" i="1"/>
  <c r="B104" i="1"/>
  <c r="C104" i="1"/>
  <c r="D104" i="1" s="1"/>
  <c r="B105" i="1"/>
  <c r="C105" i="1"/>
  <c r="I105" i="1" s="1"/>
  <c r="D105" i="1"/>
  <c r="E105" i="1"/>
  <c r="F105" i="1"/>
  <c r="G105" i="1"/>
  <c r="J105" i="1"/>
  <c r="L105" i="1"/>
  <c r="N105" i="1"/>
  <c r="Q105" i="1"/>
  <c r="R105" i="1"/>
  <c r="B106" i="1"/>
  <c r="C106" i="1"/>
  <c r="N106" i="1" s="1"/>
  <c r="E106" i="1"/>
  <c r="B107" i="1"/>
  <c r="C107" i="1"/>
  <c r="G107" i="1" s="1"/>
  <c r="D107" i="1"/>
  <c r="F107" i="1"/>
  <c r="J107" i="1"/>
  <c r="P107" i="1"/>
  <c r="B108" i="1"/>
  <c r="C108" i="1"/>
  <c r="L108" i="1" s="1"/>
  <c r="K108" i="1"/>
  <c r="B109" i="1"/>
  <c r="C109" i="1"/>
  <c r="E109" i="1" s="1"/>
  <c r="F109" i="1"/>
  <c r="G109" i="1"/>
  <c r="H109" i="1"/>
  <c r="L109" i="1"/>
  <c r="M109" i="1"/>
  <c r="N109" i="1"/>
  <c r="O109" i="1"/>
  <c r="P109" i="1"/>
  <c r="R109" i="1"/>
  <c r="B110" i="1"/>
  <c r="C110" i="1"/>
  <c r="J110" i="1" s="1"/>
  <c r="F110" i="1"/>
  <c r="G110" i="1"/>
  <c r="H110" i="1"/>
  <c r="I110" i="1"/>
  <c r="K110" i="1"/>
  <c r="L110" i="1"/>
  <c r="M110" i="1"/>
  <c r="O110" i="1"/>
  <c r="Q110" i="1"/>
  <c r="R110" i="1"/>
  <c r="B111" i="1"/>
  <c r="C111" i="1"/>
  <c r="G111" i="1" s="1"/>
  <c r="D111" i="1"/>
  <c r="E111" i="1"/>
  <c r="F111" i="1"/>
  <c r="H111" i="1"/>
  <c r="I111" i="1"/>
  <c r="J111" i="1"/>
  <c r="K111" i="1"/>
  <c r="L111" i="1"/>
  <c r="M111" i="1"/>
  <c r="N111" i="1"/>
  <c r="O111" i="1"/>
  <c r="P111" i="1"/>
  <c r="Q111" i="1"/>
  <c r="R111" i="1"/>
  <c r="B112" i="1"/>
  <c r="C112" i="1"/>
  <c r="H112" i="1" s="1"/>
  <c r="D112" i="1"/>
  <c r="B113" i="1"/>
  <c r="C113" i="1"/>
  <c r="M113" i="1" s="1"/>
  <c r="D113" i="1"/>
  <c r="I113" i="1"/>
  <c r="B114" i="1"/>
  <c r="C114" i="1"/>
  <c r="F114" i="1" s="1"/>
  <c r="I114" i="1"/>
  <c r="O114" i="1"/>
  <c r="Q114" i="1"/>
  <c r="B115" i="1"/>
  <c r="C115" i="1"/>
  <c r="F115" i="1" s="1"/>
  <c r="B116" i="1"/>
  <c r="C116" i="1"/>
  <c r="D116" i="1" s="1"/>
  <c r="B117" i="1"/>
  <c r="C117" i="1"/>
  <c r="I117" i="1" s="1"/>
  <c r="D117" i="1"/>
  <c r="E117" i="1"/>
  <c r="F117" i="1"/>
  <c r="G117" i="1"/>
  <c r="H117" i="1"/>
  <c r="K117" i="1"/>
  <c r="L117" i="1"/>
  <c r="N117" i="1"/>
  <c r="O117" i="1"/>
  <c r="P117" i="1"/>
  <c r="Q117" i="1"/>
  <c r="R117" i="1"/>
  <c r="B118" i="1"/>
  <c r="C118" i="1"/>
  <c r="N118" i="1" s="1"/>
  <c r="D118" i="1"/>
  <c r="E118" i="1"/>
  <c r="B119" i="1"/>
  <c r="C119" i="1"/>
  <c r="G119" i="1" s="1"/>
  <c r="D119" i="1"/>
  <c r="F119" i="1"/>
  <c r="I119" i="1"/>
  <c r="J119" i="1"/>
  <c r="R119" i="1"/>
  <c r="B120" i="1"/>
  <c r="C120" i="1"/>
  <c r="L120" i="1" s="1"/>
  <c r="B121" i="1"/>
  <c r="C121" i="1"/>
  <c r="E121" i="1" s="1"/>
  <c r="O121" i="1"/>
  <c r="F20" i="1"/>
  <c r="J20" i="1" s="1"/>
  <c r="H20" i="1"/>
  <c r="K20" i="1"/>
  <c r="F21" i="1"/>
  <c r="J21" i="1" s="1"/>
  <c r="K21" i="1"/>
  <c r="F22" i="1"/>
  <c r="J22" i="1" s="1"/>
  <c r="K22" i="1"/>
  <c r="F23" i="1"/>
  <c r="J23" i="1" s="1"/>
  <c r="H23" i="1"/>
  <c r="K23" i="1"/>
  <c r="F24" i="1"/>
  <c r="J24" i="1" s="1"/>
  <c r="H24" i="1"/>
  <c r="K24" i="1"/>
  <c r="F25" i="1"/>
  <c r="J25" i="1" s="1"/>
  <c r="H25" i="1"/>
  <c r="K25" i="1"/>
  <c r="F26" i="1"/>
  <c r="J26" i="1" s="1"/>
  <c r="H26" i="1"/>
  <c r="K26" i="1"/>
  <c r="F27" i="1"/>
  <c r="J27" i="1" s="1"/>
  <c r="H27" i="1"/>
  <c r="K27" i="1"/>
  <c r="F28" i="1"/>
  <c r="J28" i="1" s="1"/>
  <c r="H28" i="1"/>
  <c r="K28" i="1"/>
  <c r="F29" i="1"/>
  <c r="J29" i="1" s="1"/>
  <c r="H29" i="1"/>
  <c r="K29" i="1"/>
  <c r="F30" i="1"/>
  <c r="J30" i="1" s="1"/>
  <c r="H30" i="1"/>
  <c r="K30" i="1"/>
  <c r="F31" i="1"/>
  <c r="J31" i="1" s="1"/>
  <c r="H31" i="1"/>
  <c r="K31" i="1"/>
  <c r="F32" i="1"/>
  <c r="J32" i="1" s="1"/>
  <c r="H32" i="1"/>
  <c r="K32" i="1"/>
  <c r="F33" i="1"/>
  <c r="J33" i="1" s="1"/>
  <c r="H33" i="1"/>
  <c r="K33" i="1"/>
  <c r="F34" i="1"/>
  <c r="J34" i="1" s="1"/>
  <c r="H34" i="1"/>
  <c r="K34" i="1"/>
  <c r="F35" i="1"/>
  <c r="J35" i="1" s="1"/>
  <c r="H35" i="1"/>
  <c r="K35" i="1"/>
  <c r="F36" i="1"/>
  <c r="J36" i="1" s="1"/>
  <c r="H36" i="1"/>
  <c r="K36" i="1"/>
  <c r="F37" i="1"/>
  <c r="J37" i="1" s="1"/>
  <c r="H37" i="1"/>
  <c r="K37" i="1"/>
  <c r="F38" i="1"/>
  <c r="J38" i="1" s="1"/>
  <c r="H38" i="1"/>
  <c r="K38" i="1"/>
  <c r="F39" i="1"/>
  <c r="J39" i="1" s="1"/>
  <c r="H39" i="1"/>
  <c r="K39" i="1"/>
  <c r="F40" i="1"/>
  <c r="J40" i="1" s="1"/>
  <c r="H40" i="1"/>
  <c r="K40" i="1"/>
  <c r="F41" i="1"/>
  <c r="J41" i="1" s="1"/>
  <c r="H41" i="1"/>
  <c r="K41" i="1"/>
  <c r="F42" i="1"/>
  <c r="J42" i="1" s="1"/>
  <c r="H42" i="1"/>
  <c r="K42" i="1"/>
  <c r="F43" i="1"/>
  <c r="J43" i="1" s="1"/>
  <c r="H43" i="1"/>
  <c r="K43" i="1"/>
  <c r="F44" i="1"/>
  <c r="J44" i="1" s="1"/>
  <c r="H44" i="1"/>
  <c r="K44" i="1"/>
  <c r="F45" i="1"/>
  <c r="J45" i="1" s="1"/>
  <c r="H45" i="1"/>
  <c r="K45" i="1"/>
  <c r="F46" i="1"/>
  <c r="J46" i="1" s="1"/>
  <c r="H46" i="1"/>
  <c r="K46" i="1"/>
  <c r="F47" i="1"/>
  <c r="H47" i="1"/>
  <c r="K47" i="1"/>
  <c r="B58" i="1"/>
  <c r="C58" i="1"/>
  <c r="H58" i="1" s="1"/>
  <c r="B59" i="1"/>
  <c r="C59" i="1"/>
  <c r="H59" i="1"/>
  <c r="B60" i="1"/>
  <c r="C60" i="1"/>
  <c r="H60" i="1" s="1"/>
  <c r="B61" i="1"/>
  <c r="C61" i="1"/>
  <c r="H61" i="1" s="1"/>
  <c r="B62" i="1"/>
  <c r="C62" i="1"/>
  <c r="H62" i="1" s="1"/>
  <c r="B63" i="1"/>
  <c r="C63" i="1"/>
  <c r="H63" i="1"/>
  <c r="B64" i="1"/>
  <c r="C64" i="1"/>
  <c r="H64" i="1" s="1"/>
  <c r="B65" i="1"/>
  <c r="C65" i="1"/>
  <c r="H65" i="1" s="1"/>
  <c r="B66" i="1"/>
  <c r="C66" i="1"/>
  <c r="H66" i="1" s="1"/>
  <c r="B67" i="1"/>
  <c r="C67" i="1"/>
  <c r="H67" i="1"/>
  <c r="B68" i="1"/>
  <c r="C68" i="1"/>
  <c r="H68" i="1" s="1"/>
  <c r="B69" i="1"/>
  <c r="C69" i="1"/>
  <c r="H69" i="1" s="1"/>
  <c r="B70" i="1"/>
  <c r="C70" i="1"/>
  <c r="H70" i="1" s="1"/>
  <c r="B71" i="1"/>
  <c r="C71" i="1"/>
  <c r="H71" i="1" s="1"/>
  <c r="B72" i="1"/>
  <c r="C72" i="1"/>
  <c r="H72" i="1" s="1"/>
  <c r="B73" i="1"/>
  <c r="C73" i="1"/>
  <c r="H73" i="1"/>
  <c r="B74" i="1"/>
  <c r="C74" i="1"/>
  <c r="H74" i="1" s="1"/>
  <c r="B75" i="1"/>
  <c r="C75" i="1"/>
  <c r="H75" i="1"/>
  <c r="B76" i="1"/>
  <c r="C76" i="1"/>
  <c r="H76" i="1" s="1"/>
  <c r="B77" i="1"/>
  <c r="C77" i="1"/>
  <c r="H77" i="1"/>
  <c r="B78" i="1"/>
  <c r="C78" i="1"/>
  <c r="H78" i="1" s="1"/>
  <c r="B79" i="1"/>
  <c r="C79" i="1"/>
  <c r="H79" i="1"/>
  <c r="B80" i="1"/>
  <c r="C80" i="1"/>
  <c r="H80" i="1" s="1"/>
  <c r="B81" i="1"/>
  <c r="C81" i="1"/>
  <c r="H81" i="1" s="1"/>
  <c r="B82" i="1"/>
  <c r="C82" i="1"/>
  <c r="H82" i="1" s="1"/>
  <c r="B83" i="1"/>
  <c r="C83" i="1"/>
  <c r="H83" i="1"/>
  <c r="B84" i="1"/>
  <c r="C84" i="1"/>
  <c r="H84" i="1" s="1"/>
  <c r="B85" i="1"/>
  <c r="C85" i="1"/>
  <c r="H85" i="1" s="1"/>
  <c r="R97" i="1" l="1"/>
  <c r="O115" i="1"/>
  <c r="N115" i="1"/>
  <c r="K118" i="1"/>
  <c r="Q115" i="1"/>
  <c r="E115" i="1"/>
  <c r="L113" i="1"/>
  <c r="G112" i="1"/>
  <c r="J106" i="1"/>
  <c r="Q103" i="1"/>
  <c r="E103" i="1"/>
  <c r="J101" i="1"/>
  <c r="E97" i="1"/>
  <c r="P119" i="1"/>
  <c r="J118" i="1"/>
  <c r="J117" i="1"/>
  <c r="P115" i="1"/>
  <c r="D115" i="1"/>
  <c r="J113" i="1"/>
  <c r="E112" i="1"/>
  <c r="R107" i="1"/>
  <c r="I106" i="1"/>
  <c r="H105" i="1"/>
  <c r="P103" i="1"/>
  <c r="D103" i="1"/>
  <c r="S103" i="1" s="1"/>
  <c r="T103" i="1" s="1"/>
  <c r="H101" i="1"/>
  <c r="O99" i="1"/>
  <c r="Q98" i="1"/>
  <c r="D97" i="1"/>
  <c r="D101" i="1"/>
  <c r="M103" i="1"/>
  <c r="L98" i="1"/>
  <c r="P97" i="1"/>
  <c r="N103" i="1"/>
  <c r="M115" i="1"/>
  <c r="L103" i="1"/>
  <c r="O97" i="1"/>
  <c r="Q112" i="1"/>
  <c r="K103" i="1"/>
  <c r="J99" i="1"/>
  <c r="J98" i="1"/>
  <c r="N97" i="1"/>
  <c r="M96" i="1"/>
  <c r="K115" i="1"/>
  <c r="J115" i="1"/>
  <c r="E114" i="1"/>
  <c r="P112" i="1"/>
  <c r="E110" i="1"/>
  <c r="D109" i="1"/>
  <c r="P105" i="1"/>
  <c r="J103" i="1"/>
  <c r="F99" i="1"/>
  <c r="I98" i="1"/>
  <c r="M97" i="1"/>
  <c r="K96" i="1"/>
  <c r="L115" i="1"/>
  <c r="O120" i="1"/>
  <c r="Q118" i="1"/>
  <c r="I115" i="1"/>
  <c r="O112" i="1"/>
  <c r="Q106" i="1"/>
  <c r="O105" i="1"/>
  <c r="O104" i="1"/>
  <c r="I103" i="1"/>
  <c r="P101" i="1"/>
  <c r="E99" i="1"/>
  <c r="H98" i="1"/>
  <c r="L97" i="1"/>
  <c r="I96" i="1"/>
  <c r="K120" i="1"/>
  <c r="P118" i="1"/>
  <c r="H115" i="1"/>
  <c r="K112" i="1"/>
  <c r="O106" i="1"/>
  <c r="H103" i="1"/>
  <c r="O101" i="1"/>
  <c r="D99" i="1"/>
  <c r="G98" i="1"/>
  <c r="H97" i="1"/>
  <c r="O118" i="1"/>
  <c r="G115" i="1"/>
  <c r="P113" i="1"/>
  <c r="J112" i="1"/>
  <c r="M106" i="1"/>
  <c r="G103" i="1"/>
  <c r="N101" i="1"/>
  <c r="F98" i="1"/>
  <c r="G97" i="1"/>
  <c r="L96" i="1"/>
  <c r="G96" i="1"/>
  <c r="N94" i="1"/>
  <c r="F94" i="1"/>
  <c r="M118" i="1"/>
  <c r="R115" i="1"/>
  <c r="O113" i="1"/>
  <c r="I112" i="1"/>
  <c r="K106" i="1"/>
  <c r="K105" i="1"/>
  <c r="R103" i="1"/>
  <c r="L101" i="1"/>
  <c r="Q99" i="1"/>
  <c r="E98" i="1"/>
  <c r="F97" i="1"/>
  <c r="F121" i="1"/>
  <c r="D121" i="1"/>
  <c r="J47" i="1"/>
  <c r="H121" i="1"/>
  <c r="G121" i="1"/>
  <c r="R121" i="1"/>
  <c r="P121" i="1"/>
  <c r="N121" i="1"/>
  <c r="M121" i="1"/>
  <c r="L121" i="1"/>
  <c r="S111" i="1"/>
  <c r="T111" i="1" s="1"/>
  <c r="J120" i="1"/>
  <c r="Q119" i="1"/>
  <c r="E119" i="1"/>
  <c r="L118" i="1"/>
  <c r="N116" i="1"/>
  <c r="P114" i="1"/>
  <c r="D114" i="1"/>
  <c r="K113" i="1"/>
  <c r="R112" i="1"/>
  <c r="F112" i="1"/>
  <c r="J108" i="1"/>
  <c r="Q107" i="1"/>
  <c r="E107" i="1"/>
  <c r="L106" i="1"/>
  <c r="N104" i="1"/>
  <c r="P102" i="1"/>
  <c r="D102" i="1"/>
  <c r="K101" i="1"/>
  <c r="R100" i="1"/>
  <c r="F100" i="1"/>
  <c r="J96" i="1"/>
  <c r="Q95" i="1"/>
  <c r="E95" i="1"/>
  <c r="L94" i="1"/>
  <c r="K94" i="1"/>
  <c r="L104" i="1"/>
  <c r="N102" i="1"/>
  <c r="I101" i="1"/>
  <c r="P100" i="1"/>
  <c r="D100" i="1"/>
  <c r="J94" i="1"/>
  <c r="M104" i="1"/>
  <c r="I94" i="1"/>
  <c r="M116" i="1"/>
  <c r="I108" i="1"/>
  <c r="O119" i="1"/>
  <c r="L116" i="1"/>
  <c r="G120" i="1"/>
  <c r="N119" i="1"/>
  <c r="N107" i="1"/>
  <c r="K121" i="1"/>
  <c r="F120" i="1"/>
  <c r="H118" i="1"/>
  <c r="J116" i="1"/>
  <c r="L114" i="1"/>
  <c r="G113" i="1"/>
  <c r="N112" i="1"/>
  <c r="P110" i="1"/>
  <c r="D110" i="1"/>
  <c r="K109" i="1"/>
  <c r="R108" i="1"/>
  <c r="F108" i="1"/>
  <c r="M107" i="1"/>
  <c r="H106" i="1"/>
  <c r="J104" i="1"/>
  <c r="L102" i="1"/>
  <c r="G101" i="1"/>
  <c r="N100" i="1"/>
  <c r="I99" i="1"/>
  <c r="P98" i="1"/>
  <c r="D98" i="1"/>
  <c r="S98" i="1" s="1"/>
  <c r="T98" i="1" s="1"/>
  <c r="K97" i="1"/>
  <c r="R96" i="1"/>
  <c r="F96" i="1"/>
  <c r="M95" i="1"/>
  <c r="H94" i="1"/>
  <c r="O102" i="1"/>
  <c r="H108" i="1"/>
  <c r="G108" i="1"/>
  <c r="K104" i="1"/>
  <c r="M102" i="1"/>
  <c r="J121" i="1"/>
  <c r="K114" i="1"/>
  <c r="F113" i="1"/>
  <c r="J109" i="1"/>
  <c r="S109" i="1" s="1"/>
  <c r="T109" i="1" s="1"/>
  <c r="Q108" i="1"/>
  <c r="E108" i="1"/>
  <c r="L107" i="1"/>
  <c r="G106" i="1"/>
  <c r="I104" i="1"/>
  <c r="K102" i="1"/>
  <c r="R101" i="1"/>
  <c r="F101" i="1"/>
  <c r="M100" i="1"/>
  <c r="H99" i="1"/>
  <c r="S99" i="1" s="1"/>
  <c r="T99" i="1" s="1"/>
  <c r="J97" i="1"/>
  <c r="Q96" i="1"/>
  <c r="E96" i="1"/>
  <c r="L95" i="1"/>
  <c r="G94" i="1"/>
  <c r="I120" i="1"/>
  <c r="H120" i="1"/>
  <c r="N114" i="1"/>
  <c r="O107" i="1"/>
  <c r="I118" i="1"/>
  <c r="K116" i="1"/>
  <c r="M114" i="1"/>
  <c r="H113" i="1"/>
  <c r="O100" i="1"/>
  <c r="R120" i="1"/>
  <c r="M119" i="1"/>
  <c r="Q120" i="1"/>
  <c r="E120" i="1"/>
  <c r="L119" i="1"/>
  <c r="G118" i="1"/>
  <c r="I116" i="1"/>
  <c r="R113" i="1"/>
  <c r="M112" i="1"/>
  <c r="I121" i="1"/>
  <c r="P120" i="1"/>
  <c r="D120" i="1"/>
  <c r="K119" i="1"/>
  <c r="R118" i="1"/>
  <c r="F118" i="1"/>
  <c r="M117" i="1"/>
  <c r="S117" i="1" s="1"/>
  <c r="T117" i="1" s="1"/>
  <c r="H116" i="1"/>
  <c r="J114" i="1"/>
  <c r="Q113" i="1"/>
  <c r="E113" i="1"/>
  <c r="L112" i="1"/>
  <c r="N110" i="1"/>
  <c r="I109" i="1"/>
  <c r="P108" i="1"/>
  <c r="D108" i="1"/>
  <c r="K107" i="1"/>
  <c r="R106" i="1"/>
  <c r="F106" i="1"/>
  <c r="M105" i="1"/>
  <c r="S105" i="1" s="1"/>
  <c r="T105" i="1" s="1"/>
  <c r="H104" i="1"/>
  <c r="J102" i="1"/>
  <c r="Q101" i="1"/>
  <c r="E101" i="1"/>
  <c r="L100" i="1"/>
  <c r="P96" i="1"/>
  <c r="D96" i="1"/>
  <c r="K95" i="1"/>
  <c r="R94" i="1"/>
  <c r="G104" i="1"/>
  <c r="I102" i="1"/>
  <c r="K100" i="1"/>
  <c r="J95" i="1"/>
  <c r="Q94" i="1"/>
  <c r="E94" i="1"/>
  <c r="N108" i="1"/>
  <c r="I107" i="1"/>
  <c r="P106" i="1"/>
  <c r="D106" i="1"/>
  <c r="R104" i="1"/>
  <c r="F104" i="1"/>
  <c r="H102" i="1"/>
  <c r="J100" i="1"/>
  <c r="I95" i="1"/>
  <c r="P94" i="1"/>
  <c r="D94" i="1"/>
  <c r="G116" i="1"/>
  <c r="E116" i="1"/>
  <c r="O116" i="1"/>
  <c r="O108" i="1"/>
  <c r="N120" i="1"/>
  <c r="R116" i="1"/>
  <c r="F116" i="1"/>
  <c r="H114" i="1"/>
  <c r="M120" i="1"/>
  <c r="H119" i="1"/>
  <c r="Q116" i="1"/>
  <c r="G114" i="1"/>
  <c r="N113" i="1"/>
  <c r="M108" i="1"/>
  <c r="H107" i="1"/>
  <c r="Q104" i="1"/>
  <c r="E104" i="1"/>
  <c r="G102" i="1"/>
  <c r="I100" i="1"/>
  <c r="O94" i="1"/>
  <c r="Q121" i="1"/>
  <c r="P116" i="1"/>
  <c r="R114" i="1"/>
  <c r="Q109" i="1"/>
  <c r="P104" i="1"/>
  <c r="R102" i="1"/>
  <c r="K19" i="1"/>
  <c r="H19" i="1"/>
  <c r="F19" i="1"/>
  <c r="J19" i="1" s="1"/>
  <c r="S97" i="1" l="1"/>
  <c r="T97" i="1" s="1"/>
  <c r="S95" i="1"/>
  <c r="T95" i="1" s="1"/>
  <c r="S118" i="1"/>
  <c r="T118" i="1" s="1"/>
  <c r="S107" i="1"/>
  <c r="T107" i="1" s="1"/>
  <c r="S115" i="1"/>
  <c r="T115" i="1" s="1"/>
  <c r="S104" i="1"/>
  <c r="T104" i="1" s="1"/>
  <c r="S116" i="1"/>
  <c r="T116" i="1" s="1"/>
  <c r="S101" i="1"/>
  <c r="T101" i="1" s="1"/>
  <c r="S113" i="1"/>
  <c r="T113" i="1" s="1"/>
  <c r="S119" i="1"/>
  <c r="T119" i="1" s="1"/>
  <c r="S121" i="1"/>
  <c r="S114" i="1"/>
  <c r="T114" i="1" s="1"/>
  <c r="S100" i="1"/>
  <c r="T100" i="1" s="1"/>
  <c r="S102" i="1"/>
  <c r="T102" i="1" s="1"/>
  <c r="S106" i="1"/>
  <c r="T106" i="1" s="1"/>
  <c r="S108" i="1"/>
  <c r="T108" i="1" s="1"/>
  <c r="S120" i="1"/>
  <c r="T120" i="1" s="1"/>
  <c r="S96" i="1"/>
  <c r="T96" i="1" s="1"/>
  <c r="S110" i="1"/>
  <c r="T110" i="1" s="1"/>
  <c r="S94" i="1"/>
  <c r="T94" i="1" s="1"/>
  <c r="S112" i="1"/>
  <c r="T112" i="1" s="1"/>
  <c r="O18" i="1"/>
  <c r="O19" i="1"/>
  <c r="O20" i="1"/>
  <c r="O21" i="1"/>
  <c r="O22" i="1"/>
  <c r="O23" i="1"/>
  <c r="O24" i="1"/>
  <c r="O25" i="1"/>
  <c r="O26" i="1"/>
  <c r="O27" i="1"/>
  <c r="O38" i="1"/>
  <c r="O39" i="1"/>
  <c r="O40" i="1"/>
  <c r="O41" i="1"/>
  <c r="O42" i="1"/>
  <c r="O43" i="1"/>
  <c r="O44" i="1"/>
  <c r="O45" i="1"/>
  <c r="O46" i="1"/>
  <c r="O47" i="1"/>
  <c r="B93" i="1"/>
  <c r="C93" i="1"/>
  <c r="N93" i="1" s="1"/>
  <c r="B57" i="1"/>
  <c r="C57" i="1"/>
  <c r="H57" i="1" s="1"/>
  <c r="E93" i="1" l="1"/>
  <c r="D93" i="1"/>
  <c r="F93" i="1"/>
  <c r="T121" i="1"/>
  <c r="R93" i="1"/>
  <c r="Q93" i="1"/>
  <c r="P93" i="1"/>
  <c r="O93" i="1"/>
  <c r="M93" i="1"/>
  <c r="L93" i="1"/>
  <c r="H93" i="1"/>
  <c r="G93" i="1"/>
  <c r="J93" i="1"/>
  <c r="K93" i="1"/>
  <c r="I93" i="1"/>
  <c r="S93" i="1" l="1"/>
  <c r="I48" i="1"/>
  <c r="T93" i="1" l="1"/>
  <c r="F18" i="1"/>
  <c r="S18" i="2" l="1"/>
  <c r="Q18" i="2"/>
  <c r="O28" i="2"/>
  <c r="M28" i="2"/>
  <c r="K29" i="2"/>
  <c r="K28" i="2"/>
  <c r="I28" i="2"/>
  <c r="F18" i="2"/>
  <c r="G28" i="2"/>
  <c r="E28" i="2"/>
  <c r="C28" i="2"/>
  <c r="C92" i="1" l="1"/>
  <c r="L92" i="1" l="1"/>
  <c r="K92" i="1"/>
  <c r="R92" i="1"/>
  <c r="J92" i="1"/>
  <c r="Q92" i="1"/>
  <c r="I92" i="1"/>
  <c r="P92" i="1"/>
  <c r="O92" i="1"/>
  <c r="M92" i="1"/>
  <c r="D92" i="1"/>
  <c r="E92" i="1"/>
  <c r="F92" i="1"/>
  <c r="N92" i="1"/>
  <c r="G92" i="1"/>
  <c r="O33" i="2"/>
  <c r="M33" i="2"/>
  <c r="K33" i="2"/>
  <c r="I33" i="2"/>
  <c r="G33" i="2"/>
  <c r="E33" i="2"/>
  <c r="C33" i="2"/>
  <c r="O32" i="2"/>
  <c r="M32" i="2"/>
  <c r="K32" i="2"/>
  <c r="I32" i="2"/>
  <c r="G32" i="2"/>
  <c r="E32" i="2"/>
  <c r="C32" i="2"/>
  <c r="M31" i="2"/>
  <c r="K31" i="2"/>
  <c r="I31" i="2"/>
  <c r="G31" i="2"/>
  <c r="E31" i="2"/>
  <c r="C31" i="2"/>
  <c r="O30" i="2"/>
  <c r="M30" i="2"/>
  <c r="M34" i="2" s="1"/>
  <c r="K30" i="2"/>
  <c r="I30" i="2"/>
  <c r="G30" i="2"/>
  <c r="E30" i="2"/>
  <c r="C30" i="2"/>
  <c r="O29" i="2"/>
  <c r="M29" i="2"/>
  <c r="I29" i="2"/>
  <c r="G29" i="2"/>
  <c r="G34" i="2" s="1"/>
  <c r="E29" i="2"/>
  <c r="C29" i="2"/>
  <c r="C34" i="2" s="1"/>
  <c r="O24" i="2"/>
  <c r="N24" i="2"/>
  <c r="M24" i="2"/>
  <c r="L24" i="2"/>
  <c r="K24" i="2"/>
  <c r="E24" i="2"/>
  <c r="F19" i="4" s="1"/>
  <c r="D24" i="2"/>
  <c r="F18" i="4" s="1"/>
  <c r="C24" i="2"/>
  <c r="S23" i="2"/>
  <c r="Q23" i="2"/>
  <c r="J23" i="2"/>
  <c r="H23" i="2"/>
  <c r="F23" i="2"/>
  <c r="S22" i="2"/>
  <c r="Q22" i="2"/>
  <c r="J22" i="2"/>
  <c r="H22" i="2"/>
  <c r="F22" i="2"/>
  <c r="S21" i="2"/>
  <c r="Q21" i="2"/>
  <c r="J21" i="2"/>
  <c r="H21" i="2"/>
  <c r="F21" i="2"/>
  <c r="S20" i="2"/>
  <c r="Q20" i="2"/>
  <c r="J20" i="2"/>
  <c r="H20" i="2"/>
  <c r="F20" i="2"/>
  <c r="S19" i="2"/>
  <c r="Q19" i="2"/>
  <c r="J19" i="2"/>
  <c r="H19" i="2"/>
  <c r="F19" i="2"/>
  <c r="J18" i="2"/>
  <c r="H18" i="2"/>
  <c r="O9" i="2"/>
  <c r="B92" i="1"/>
  <c r="C56" i="1"/>
  <c r="H56" i="1" s="1"/>
  <c r="H92" i="1" s="1"/>
  <c r="B56" i="1"/>
  <c r="D48" i="1"/>
  <c r="K18" i="1"/>
  <c r="Q16" i="1"/>
  <c r="O13" i="1"/>
  <c r="O12" i="1"/>
  <c r="O11" i="1"/>
  <c r="O10" i="1"/>
  <c r="O9" i="1"/>
  <c r="O8" i="1"/>
  <c r="O7" i="1"/>
  <c r="O6" i="1"/>
  <c r="O5" i="1"/>
  <c r="O4" i="1"/>
  <c r="O3" i="1"/>
  <c r="L2" i="1"/>
  <c r="L1" i="1"/>
  <c r="C18" i="4" l="1"/>
  <c r="C29" i="4" s="1"/>
  <c r="S92" i="1"/>
  <c r="I34" i="2"/>
  <c r="J24" i="2"/>
  <c r="K48" i="1"/>
  <c r="Q24" i="2"/>
  <c r="S24" i="2"/>
  <c r="E34" i="2"/>
  <c r="K34" i="2"/>
  <c r="O34" i="2"/>
  <c r="F24" i="2"/>
  <c r="H24" i="2"/>
  <c r="D36" i="2" s="1"/>
  <c r="F48" i="1"/>
  <c r="H18" i="1"/>
  <c r="H48" i="1" s="1"/>
  <c r="C19" i="4" s="1"/>
  <c r="P34" i="2" l="1"/>
  <c r="D37" i="2" s="1"/>
  <c r="C40" i="2" s="1"/>
  <c r="T92" i="1"/>
  <c r="T122" i="1" s="1"/>
  <c r="D128" i="1" s="1"/>
  <c r="C21" i="4" s="1"/>
  <c r="C32" i="4" s="1"/>
  <c r="S122" i="1"/>
  <c r="N122" i="1"/>
  <c r="I122" i="1"/>
  <c r="J122" i="1"/>
  <c r="M122" i="1"/>
  <c r="Q122" i="1"/>
  <c r="G122" i="1"/>
  <c r="O122" i="1"/>
  <c r="J18" i="1"/>
  <c r="J48" i="1" s="1"/>
  <c r="P122" i="1"/>
  <c r="R122" i="1"/>
  <c r="D122" i="1"/>
  <c r="H122" i="1"/>
  <c r="E122" i="1"/>
  <c r="F122" i="1"/>
  <c r="D124" i="1" l="1"/>
  <c r="F20" i="4"/>
  <c r="C33" i="4" s="1"/>
  <c r="L122" i="1"/>
  <c r="K122" i="1"/>
  <c r="D125" i="1" l="1"/>
  <c r="D127" i="1" s="1"/>
  <c r="C35" i="4"/>
  <c r="C39" i="4" s="1"/>
  <c r="C43" i="4" s="1"/>
  <c r="C122" i="1"/>
  <c r="C20" i="4" s="1"/>
  <c r="C28" i="4" s="1"/>
</calcChain>
</file>

<file path=xl/comments1.xml><?xml version="1.0" encoding="utf-8"?>
<comments xmlns="http://schemas.openxmlformats.org/spreadsheetml/2006/main">
  <authors>
    <author>DODIN Maxence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DODIN Maxence:</t>
        </r>
        <r>
          <rPr>
            <sz val="9"/>
            <color indexed="81"/>
            <rFont val="Tahoma"/>
            <family val="2"/>
          </rPr>
          <t xml:space="preserve">
N° inscrit dans l'entête de la convention d'attribution de l'aide</t>
        </r>
      </text>
    </comment>
    <comment ref="C40" authorId="0" shapeId="0">
      <text>
        <r>
          <rPr>
            <b/>
            <sz val="9"/>
            <color indexed="81"/>
            <rFont val="Tahoma"/>
            <charset val="1"/>
          </rPr>
          <t>DODIN Maxence:</t>
        </r>
        <r>
          <rPr>
            <sz val="9"/>
            <color indexed="81"/>
            <rFont val="Tahoma"/>
            <charset val="1"/>
          </rPr>
          <t xml:space="preserve">
Préciser le montant accordé sur la convention ou la décision juridique 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DODIN Maxence:</t>
        </r>
        <r>
          <rPr>
            <sz val="9"/>
            <color indexed="81"/>
            <rFont val="Tahoma"/>
            <family val="2"/>
          </rPr>
          <t xml:space="preserve">
Vérifier que ce montant correspond précisément à ce qui a été touché par l'agriculteur (si différent, le remplir manuellement)</t>
        </r>
      </text>
    </comment>
  </commentList>
</comments>
</file>

<file path=xl/sharedStrings.xml><?xml version="1.0" encoding="utf-8"?>
<sst xmlns="http://schemas.openxmlformats.org/spreadsheetml/2006/main" count="440" uniqueCount="300">
  <si>
    <t>Appel à projets "SOUTIEN AUX INVESTISSEMENTS POUR DES PLANTATIONS DE HAIES ET D’ALIGNEMENTS D’ARBRES "</t>
  </si>
  <si>
    <t>Oui</t>
  </si>
  <si>
    <t>Non</t>
  </si>
  <si>
    <t>Porteur de projet :</t>
  </si>
  <si>
    <t>Cellules à renseigner pour chaque linéaire de haie</t>
  </si>
  <si>
    <t>Cellules non modifiables</t>
  </si>
  <si>
    <t>xx</t>
  </si>
  <si>
    <t>Ne respecte pas les conditions d'éligibilité</t>
  </si>
  <si>
    <t>Nombre de plants à l'achat &gt; Nombre de plants théorique</t>
  </si>
  <si>
    <t xml:space="preserve"> </t>
  </si>
  <si>
    <t>1 - Caractéristiques générales de la haie</t>
  </si>
  <si>
    <t>Identification</t>
  </si>
  <si>
    <t>Caractéristiques de la haie</t>
  </si>
  <si>
    <t>Indicateur plan de relance (kml)</t>
  </si>
  <si>
    <t>Identification de la parcelle</t>
  </si>
  <si>
    <t>Identification de la haie</t>
  </si>
  <si>
    <t>Longueur de la haie en ml</t>
  </si>
  <si>
    <t>Nombre de rang</t>
  </si>
  <si>
    <t>Linéaire en ml</t>
  </si>
  <si>
    <t>Espacement entre plants sur le rang en m</t>
  </si>
  <si>
    <t>Nombre théorique de plants de la haie</t>
  </si>
  <si>
    <t>Nombre d'arbres (min 20%)</t>
  </si>
  <si>
    <t>Nombre théorique d'arbustes</t>
  </si>
  <si>
    <t>Linéaire total en km</t>
  </si>
  <si>
    <t>a</t>
  </si>
  <si>
    <t>Total</t>
  </si>
  <si>
    <t>2 - Travaux prévisionnels</t>
  </si>
  <si>
    <t xml:space="preserve">TRAVAUX DE PREPARATION DE L'IMPLANTATION DE LA HAIE  </t>
  </si>
  <si>
    <t>PLANTATION</t>
  </si>
  <si>
    <t>Création d'un talus</t>
  </si>
  <si>
    <t>Mise en place d'une bande enherbée</t>
  </si>
  <si>
    <t>Protection bétail : clôtures fil barbelé</t>
  </si>
  <si>
    <t>Protection bétail : clôtures électriques</t>
  </si>
  <si>
    <t>Préparation du sol</t>
  </si>
  <si>
    <t>Trico en pépinière</t>
  </si>
  <si>
    <t>Achat des plants</t>
  </si>
  <si>
    <t>Mise en place des plants</t>
  </si>
  <si>
    <t>Achat du paillage</t>
  </si>
  <si>
    <t>Mise en place du paillage</t>
  </si>
  <si>
    <t>Pose de protections grands herbivores</t>
  </si>
  <si>
    <t>Pose de protections petits herbivores</t>
  </si>
  <si>
    <t>Trico (1 passage après plantation)</t>
  </si>
  <si>
    <t>sélectionner Oui/Non(poste optionnel)</t>
  </si>
  <si>
    <t>Poste obligatoire</t>
  </si>
  <si>
    <t>Nombre de plants "végétal local"</t>
  </si>
  <si>
    <t>Nombre de plants MFR</t>
  </si>
  <si>
    <t>Quantité</t>
  </si>
  <si>
    <t>3 - Calcul des montants éligibles</t>
  </si>
  <si>
    <t>Mise en place de la bande enherbée</t>
  </si>
  <si>
    <t>Plants</t>
  </si>
  <si>
    <t>Achat de protections grands herbivores</t>
  </si>
  <si>
    <t>Achat de protections petits herbivores</t>
  </si>
  <si>
    <t>Travaux de préparation</t>
  </si>
  <si>
    <t>Travaux de plantation</t>
  </si>
  <si>
    <t>Plantation intra parcellaire</t>
  </si>
  <si>
    <t>Paillage</t>
  </si>
  <si>
    <t>Surface de la parcelle (ha)</t>
  </si>
  <si>
    <t>Linéaire (km)</t>
  </si>
  <si>
    <t>Nombre d'arbres</t>
  </si>
  <si>
    <t>Densité arbre/ha (entre 30 et 100)</t>
  </si>
  <si>
    <t>sélectionner Oui/Non</t>
  </si>
  <si>
    <t>Arbres sans label</t>
  </si>
  <si>
    <t>Arbres végétal local</t>
  </si>
  <si>
    <t>Arbres MFR</t>
  </si>
  <si>
    <t>Arbustes sans label</t>
  </si>
  <si>
    <t>Arbustes végétal local</t>
  </si>
  <si>
    <t>Achat</t>
  </si>
  <si>
    <t>Pose</t>
  </si>
  <si>
    <t>Protections</t>
  </si>
  <si>
    <t>Achat protections grands herbivores</t>
  </si>
  <si>
    <t>Pose protections grands herbivores</t>
  </si>
  <si>
    <t>Perchoirs</t>
  </si>
  <si>
    <t>Achat protections animaux domestiques</t>
  </si>
  <si>
    <t>Pose protections animaux domestiques</t>
  </si>
  <si>
    <t>Haie 1 rang</t>
  </si>
  <si>
    <t>TALUS</t>
  </si>
  <si>
    <t xml:space="preserve">Création d’un talus </t>
  </si>
  <si>
    <t xml:space="preserve"> 4,69€ HT/ml </t>
  </si>
  <si>
    <t xml:space="preserve"> Sans objet1 </t>
  </si>
  <si>
    <t>talus</t>
  </si>
  <si>
    <t>BANDE ENHERBEE</t>
  </si>
  <si>
    <t>De 3 m de large en référence à la MAEC couvert  06</t>
  </si>
  <si>
    <t xml:space="preserve"> 0,7€ HT/ml </t>
  </si>
  <si>
    <t xml:space="preserve"> 0,93€ HT/ml </t>
  </si>
  <si>
    <t>ben1r</t>
  </si>
  <si>
    <t>ben2r</t>
  </si>
  <si>
    <t>CLOTURE FIXE BARBELE</t>
  </si>
  <si>
    <t xml:space="preserve"> 4,50€ HT/ml </t>
  </si>
  <si>
    <t>barb</t>
  </si>
  <si>
    <t>elec</t>
  </si>
  <si>
    <t>CLOTURE FIXE ELECTRIQUES</t>
  </si>
  <si>
    <t xml:space="preserve"> 1,50€ HT/ml </t>
  </si>
  <si>
    <t>PLANTS</t>
  </si>
  <si>
    <t>Achat des plants sans label</t>
  </si>
  <si>
    <t>plant1r</t>
  </si>
  <si>
    <t>plant2r</t>
  </si>
  <si>
    <t>Achat des plants végétal Local</t>
  </si>
  <si>
    <t>plantvl1r</t>
  </si>
  <si>
    <t>plantvl2r</t>
  </si>
  <si>
    <t>Achat de plants MFR</t>
  </si>
  <si>
    <t>plantmfr1r</t>
  </si>
  <si>
    <t>plantmfr2r</t>
  </si>
  <si>
    <t>SOL et PLANTATION</t>
  </si>
  <si>
    <t xml:space="preserve"> 2,29€ HT/ml </t>
  </si>
  <si>
    <t xml:space="preserve"> 3,05€ HT/ml </t>
  </si>
  <si>
    <t>prep1r</t>
  </si>
  <si>
    <t>prep2r</t>
  </si>
  <si>
    <t>et Mise en place des plants</t>
  </si>
  <si>
    <t xml:space="preserve"> 1,85€ HT/ml </t>
  </si>
  <si>
    <t xml:space="preserve"> 2,46€ HT/ml </t>
  </si>
  <si>
    <t>miseplant1r</t>
  </si>
  <si>
    <t>miseplant2r</t>
  </si>
  <si>
    <t>PROTECTION</t>
  </si>
  <si>
    <t>Achat des protection grands gibiers</t>
  </si>
  <si>
    <t>protgg1r</t>
  </si>
  <si>
    <t>protgg2r</t>
  </si>
  <si>
    <t>Achat des protection petits gibiers</t>
  </si>
  <si>
    <t>protpg1r</t>
  </si>
  <si>
    <t>protpg2r</t>
  </si>
  <si>
    <t>Pose des protections grands gibiers</t>
  </si>
  <si>
    <t>posegg1r</t>
  </si>
  <si>
    <t>posegg2r</t>
  </si>
  <si>
    <t>Pose des protection petits gibiers</t>
  </si>
  <si>
    <t>posepg1r</t>
  </si>
  <si>
    <t>posepg2r</t>
  </si>
  <si>
    <t xml:space="preserve">Application (1 passage) d'un répulsif gibier type Trico (ou équivalent) après plantation et dans les conditions optimales d'apllication (temps sec, T°&gt;10°C, avant débourrage) </t>
  </si>
  <si>
    <t xml:space="preserve"> 0,72€ HT/ml </t>
  </si>
  <si>
    <t xml:space="preserve"> 0,95€ HT/ml </t>
  </si>
  <si>
    <t>tric1r</t>
  </si>
  <si>
    <t>tric2r</t>
  </si>
  <si>
    <t>Application d'un répulsif giblier type Trico en pépinière</t>
  </si>
  <si>
    <t xml:space="preserve"> 0,22€ HT/ml </t>
  </si>
  <si>
    <t xml:space="preserve"> 0,29€ HT/ml </t>
  </si>
  <si>
    <t>tricpep1r</t>
  </si>
  <si>
    <t>tricpep2r</t>
  </si>
  <si>
    <t>PAILLAGE</t>
  </si>
  <si>
    <t>Fourniture paillage (€ HT/ml)²</t>
  </si>
  <si>
    <t xml:space="preserve"> 2,50€ HT/ml </t>
  </si>
  <si>
    <t xml:space="preserve"> 3,33€ HT/ml </t>
  </si>
  <si>
    <t>paill1r</t>
  </si>
  <si>
    <t>paill2r</t>
  </si>
  <si>
    <t>Pose paillage (€ HT/ml)²</t>
  </si>
  <si>
    <t xml:space="preserve"> 1,82€ HT/ml </t>
  </si>
  <si>
    <t xml:space="preserve"> 2,42€ HT/ml </t>
  </si>
  <si>
    <t>posepaill1r</t>
  </si>
  <si>
    <t>posepaill2r</t>
  </si>
  <si>
    <t>TOTAL EN MOYENNE</t>
  </si>
  <si>
    <t xml:space="preserve"> 13,97€ HT/ml </t>
  </si>
  <si>
    <t>18,58€ HT/ml</t>
  </si>
  <si>
    <t>TRAVAUX DE PREPARATION DE L'IMPLANTATION D'ARBRES INTRAPARCELLAIRES</t>
  </si>
  <si>
    <t xml:space="preserve"> 3,41€ HT/arbre </t>
  </si>
  <si>
    <t>agrosol</t>
  </si>
  <si>
    <t xml:space="preserve"> 3,24€ HT/arbre </t>
  </si>
  <si>
    <t>agroplt</t>
  </si>
  <si>
    <t>Achat des arbres sans label</t>
  </si>
  <si>
    <t xml:space="preserve"> 2,42€ HT/arbre </t>
  </si>
  <si>
    <t>agrplss</t>
  </si>
  <si>
    <t>Achat des arbres végétal Local</t>
  </si>
  <si>
    <t xml:space="preserve"> 3,6€ HT/arbre </t>
  </si>
  <si>
    <t>agrvl</t>
  </si>
  <si>
    <t>Achat des arbres MFR</t>
  </si>
  <si>
    <t xml:space="preserve"> 2,91€ HT/arbre </t>
  </si>
  <si>
    <t>agrmfr</t>
  </si>
  <si>
    <t>Achat des arbustes sans label</t>
  </si>
  <si>
    <t xml:space="preserve"> 1,9€ HT/arbre </t>
  </si>
  <si>
    <t>agrarbu</t>
  </si>
  <si>
    <t>Achat des arbustes végétal Local</t>
  </si>
  <si>
    <t xml:space="preserve"> 2,21€ HT/arbre </t>
  </si>
  <si>
    <t>agrarbuvl</t>
  </si>
  <si>
    <r>
      <rPr>
        <sz val="10"/>
        <color rgb="FF000000"/>
        <rFont val="Calibri"/>
        <family val="2"/>
      </rPr>
      <t>Fourniture paillage (€ HT/arbre)</t>
    </r>
    <r>
      <rPr>
        <sz val="8"/>
        <color rgb="FF000000"/>
        <rFont val="Calibri"/>
        <family val="2"/>
      </rPr>
      <t>1</t>
    </r>
  </si>
  <si>
    <t xml:space="preserve"> 2,65€ HT/arbre </t>
  </si>
  <si>
    <t>agrpaill</t>
  </si>
  <si>
    <r>
      <rPr>
        <sz val="10"/>
        <color rgb="FF000000"/>
        <rFont val="Calibri"/>
        <family val="2"/>
      </rPr>
      <t>Pose paillage (€ HT/arbre)</t>
    </r>
    <r>
      <rPr>
        <sz val="8"/>
        <color rgb="FF000000"/>
        <rFont val="Calibri"/>
        <family val="2"/>
      </rPr>
      <t>1</t>
    </r>
  </si>
  <si>
    <t xml:space="preserve"> 1,88€ HT/arbre </t>
  </si>
  <si>
    <t>agrpopaill</t>
  </si>
  <si>
    <t>PROCTECTION</t>
  </si>
  <si>
    <t xml:space="preserve"> 4,8€ HT/arbre </t>
  </si>
  <si>
    <t>agrprotgg</t>
  </si>
  <si>
    <t>agrposegg</t>
  </si>
  <si>
    <t>agrtrico</t>
  </si>
  <si>
    <t>agrtricopep</t>
  </si>
  <si>
    <t>Perchoirs (3/ha planté)</t>
  </si>
  <si>
    <t xml:space="preserve"> 1,98€ HT/arbre </t>
  </si>
  <si>
    <t>agrper</t>
  </si>
  <si>
    <t xml:space="preserve"> 19,32€ HT/arbre </t>
  </si>
  <si>
    <t>agrdom</t>
  </si>
  <si>
    <t>Pose des protections animaux domestiques</t>
  </si>
  <si>
    <t xml:space="preserve"> 5€ HT/arbre </t>
  </si>
  <si>
    <t>agrposedom</t>
  </si>
  <si>
    <t>TOTAL EN MOYENNE PARCELLE DE CULTURE</t>
  </si>
  <si>
    <t xml:space="preserve"> 23,45€ HT/arbre </t>
  </si>
  <si>
    <t>TOTAL EN MOYENNE PARCELLE D'ELEVAGE</t>
  </si>
  <si>
    <t xml:space="preserve"> 38,78€ HT/arbre </t>
  </si>
  <si>
    <t>Longueur de haie (m)</t>
  </si>
  <si>
    <t>Quantité de plants</t>
  </si>
  <si>
    <t xml:space="preserve">Nombre de plants sans label </t>
  </si>
  <si>
    <t>1,4€ HT/ml</t>
  </si>
  <si>
    <t>4,50€ HT/ml</t>
  </si>
  <si>
    <t>1,50€ HT/ml</t>
  </si>
  <si>
    <t>4,58€ HT/ml</t>
  </si>
  <si>
    <t>3,7€ HT/ml</t>
  </si>
  <si>
    <t>1,44€ HT/ml</t>
  </si>
  <si>
    <t>0,44€ HT/ml</t>
  </si>
  <si>
    <t>5,00€ HT/ml</t>
  </si>
  <si>
    <t>3,64€ HT/ml</t>
  </si>
  <si>
    <t>27,94€ HT/ml</t>
  </si>
  <si>
    <t>ben3r</t>
  </si>
  <si>
    <t>plant3r</t>
  </si>
  <si>
    <t>plantvl3r</t>
  </si>
  <si>
    <t>plantmfr3r</t>
  </si>
  <si>
    <t>prep3r</t>
  </si>
  <si>
    <t>miseplant3r</t>
  </si>
  <si>
    <t>protgg3r</t>
  </si>
  <si>
    <t>protpg3r</t>
  </si>
  <si>
    <t>posegg3r</t>
  </si>
  <si>
    <t>posepg3r</t>
  </si>
  <si>
    <t>tric3r</t>
  </si>
  <si>
    <t>tricpep3r</t>
  </si>
  <si>
    <t>paill3r</t>
  </si>
  <si>
    <t>posepaill3r</t>
  </si>
  <si>
    <t>Haie 2 rangs - 1m</t>
  </si>
  <si>
    <t>Haie 2 rangs - 1,5m</t>
  </si>
  <si>
    <t>ben2r1m</t>
  </si>
  <si>
    <t>plant2r1m</t>
  </si>
  <si>
    <t>plantvl2r1m</t>
  </si>
  <si>
    <t>plantmfr2r1m</t>
  </si>
  <si>
    <t>prep2r1m</t>
  </si>
  <si>
    <t>miseplant2r1m</t>
  </si>
  <si>
    <t>protgg2r1m</t>
  </si>
  <si>
    <t>protpg2r1m</t>
  </si>
  <si>
    <t>posegg2r1m</t>
  </si>
  <si>
    <t>posepg2r1m</t>
  </si>
  <si>
    <t>tric2r1m</t>
  </si>
  <si>
    <t>tricpep2r1m</t>
  </si>
  <si>
    <t>paill2r1m</t>
  </si>
  <si>
    <t>posepaill2r1m</t>
  </si>
  <si>
    <t>4,00€ HT/ml</t>
  </si>
  <si>
    <t>2,91€ HT/ml</t>
  </si>
  <si>
    <t xml:space="preserve"> 2,03€ HT/pose</t>
  </si>
  <si>
    <t xml:space="preserve"> 1,33€ HT/pose</t>
  </si>
  <si>
    <t xml:space="preserve"> 0,89€ HT/ achat</t>
  </si>
  <si>
    <t xml:space="preserve"> 2,8€ HT/ achat</t>
  </si>
  <si>
    <t xml:space="preserve"> 1,48€ HT/plant</t>
  </si>
  <si>
    <t xml:space="preserve"> 2,01€ HT/plant</t>
  </si>
  <si>
    <t xml:space="preserve"> 1,61€ HT/plant</t>
  </si>
  <si>
    <t>Achat de protections petits herbivores  (Arbustes)</t>
  </si>
  <si>
    <t>Achat de protections grands herbivores   (Arbres)</t>
  </si>
  <si>
    <t>Haie 3 rangs - 1,5m</t>
  </si>
  <si>
    <t>Pose de clôtures électriques</t>
  </si>
  <si>
    <t>Pose de  clôtures fil barbelé</t>
  </si>
  <si>
    <t>Montant total</t>
  </si>
  <si>
    <t>Montant subventionné</t>
  </si>
  <si>
    <t>Total subeventionné</t>
  </si>
  <si>
    <t>A</t>
  </si>
  <si>
    <t>Mesure</t>
  </si>
  <si>
    <t>Pacte en faveur de la haie - Investissement (HAI)</t>
  </si>
  <si>
    <t>Nom de la structure</t>
  </si>
  <si>
    <t>N° siret</t>
  </si>
  <si>
    <t>N° dossier OSIRIS</t>
  </si>
  <si>
    <t>TOTAL des dépenses</t>
  </si>
  <si>
    <t>Synthèse des montants présentés et plan de financement</t>
  </si>
  <si>
    <t>Financeur</t>
  </si>
  <si>
    <t>MASAF</t>
  </si>
  <si>
    <t xml:space="preserve">Descriptif succinct du projet </t>
  </si>
  <si>
    <t xml:space="preserve">Identification </t>
  </si>
  <si>
    <t>identification du projet</t>
  </si>
  <si>
    <t>Longueur en ml</t>
  </si>
  <si>
    <t>1 - Caractéristiques générales de la RNA</t>
  </si>
  <si>
    <t>2 - Descriptif financier du projet de RNA</t>
  </si>
  <si>
    <t xml:space="preserve">Factures </t>
  </si>
  <si>
    <t>descriptif des dépenses</t>
  </si>
  <si>
    <t>montant (€)</t>
  </si>
  <si>
    <t xml:space="preserve">Total </t>
  </si>
  <si>
    <t>Longueur de la partie RNA (m)</t>
  </si>
  <si>
    <t>Nombre de projet RNA</t>
  </si>
  <si>
    <t>Cellules à compléter</t>
  </si>
  <si>
    <t>cellules remplies automatiquement</t>
  </si>
  <si>
    <t xml:space="preserve">Pour les projets de RNA, l'ensemble des factures doivent être transmises dans la demande de paiement.  </t>
  </si>
  <si>
    <t>Demande de paiement</t>
  </si>
  <si>
    <t xml:space="preserve">Montant total de la subvention à verser </t>
  </si>
  <si>
    <t>Montant des dépenses éligibles pour le solde</t>
  </si>
  <si>
    <t>Montant de l'avance versée</t>
  </si>
  <si>
    <t>Montant de la subvention (€) après aplication du taux de financement</t>
  </si>
  <si>
    <t>Montant de la subvention accordée dans la convention ou la décision juridique</t>
  </si>
  <si>
    <t xml:space="preserve">Avez-vous perçu une avance de 30% ? </t>
  </si>
  <si>
    <t>oui</t>
  </si>
  <si>
    <t>non</t>
  </si>
  <si>
    <t>Longueur de la partie agroforesterie (m)</t>
  </si>
  <si>
    <t>Nombre de haies</t>
  </si>
  <si>
    <t>Nombre de plantations</t>
  </si>
  <si>
    <t>Coût du volet agroforesterie (€)</t>
  </si>
  <si>
    <t>Coût du volet haies (€)</t>
  </si>
  <si>
    <t>Coût du volet RNA (€)</t>
  </si>
  <si>
    <t>Montant de l’aide attribuée dans la décision juridique</t>
  </si>
  <si>
    <t xml:space="preserve">A : Plantation de haies </t>
  </si>
  <si>
    <t>B : Agroforesterie intraparcellaire</t>
  </si>
  <si>
    <t>C : Régénération Naturelle Assistée</t>
  </si>
  <si>
    <t>C : Régénération naturelle assistée</t>
  </si>
  <si>
    <t>Coût total du projet</t>
  </si>
  <si>
    <t>Linéaire total du projet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</si>
</sst>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\ %"/>
    <numFmt numFmtId="165" formatCode="\ * #,##0.00\ [$€-40C]\ ;\-* #,##0.00\ [$€-40C]\ ;\ * \-#\ [$€-40C]\ ;\ @\ "/>
    <numFmt numFmtId="166" formatCode="\ * #,##0.00&quot; € &quot;;\-* #,##0.00&quot; € &quot;;\ * \-#&quot; € &quot;;\ @\ "/>
    <numFmt numFmtId="167" formatCode="0.0"/>
    <numFmt numFmtId="168" formatCode="#,##0.00&quot; €&quot;"/>
  </numFmts>
  <fonts count="37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C00000"/>
      <name val="Calibri"/>
      <family val="2"/>
    </font>
    <font>
      <b/>
      <u/>
      <sz val="14"/>
      <color rgb="FF2E75B6"/>
      <name val="Calibri"/>
      <family val="2"/>
    </font>
    <font>
      <sz val="12"/>
      <color rgb="FFFFFFFF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i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b/>
      <sz val="11"/>
      <color rgb="FF5B9BD5"/>
      <name val="Calibri"/>
      <family val="2"/>
    </font>
    <font>
      <b/>
      <u/>
      <sz val="12"/>
      <color rgb="FF5B9BD5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rgb="FFC00000"/>
      <name val="Calibri"/>
      <family val="2"/>
    </font>
    <font>
      <sz val="8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B0F0"/>
      <name val="Arial"/>
      <family val="2"/>
      <charset val="1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FDBFBF"/>
        <bgColor rgb="FFFFC7CE"/>
      </patternFill>
    </fill>
    <fill>
      <patternFill patternType="solid">
        <fgColor rgb="FFFFC000"/>
        <bgColor rgb="FFFF9900"/>
      </patternFill>
    </fill>
    <fill>
      <patternFill patternType="solid">
        <fgColor rgb="FF00B050"/>
        <bgColor rgb="FF008080"/>
      </patternFill>
    </fill>
    <fill>
      <patternFill patternType="solid">
        <fgColor rgb="FFC5E0B4"/>
        <bgColor rgb="FFE2F0D9"/>
      </patternFill>
    </fill>
    <fill>
      <patternFill patternType="solid">
        <fgColor rgb="FFFFE699"/>
        <bgColor rgb="FFFFF2CC"/>
      </patternFill>
    </fill>
    <fill>
      <patternFill patternType="solid">
        <fgColor rgb="FFE2F0D9"/>
        <bgColor rgb="FFFFF2CC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rgb="FFF2F2F2"/>
      </patternFill>
    </fill>
    <fill>
      <patternFill patternType="solid">
        <fgColor rgb="FFBFBFBF"/>
        <bgColor rgb="FFA6A6A6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A6A6A6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BFBFBF"/>
      </patternFill>
    </fill>
    <fill>
      <patternFill patternType="solid">
        <fgColor rgb="FFC5E0B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rgb="FFFFFF00"/>
        <bgColor rgb="FFA6A6A6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F00"/>
      </patternFill>
    </fill>
    <fill>
      <patternFill patternType="solid">
        <fgColor rgb="FFFFF2CC"/>
        <bgColor rgb="FFA6A6A6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/>
      <bottom/>
      <diagonal/>
    </border>
    <border>
      <left/>
      <right/>
      <top style="dotted">
        <color rgb="FF00B05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B050"/>
      </right>
      <top/>
      <bottom/>
      <diagonal/>
    </border>
    <border>
      <left/>
      <right style="dotted">
        <color rgb="FF00B050"/>
      </right>
      <top/>
      <bottom style="dotted">
        <color rgb="FF00B050"/>
      </bottom>
      <diagonal/>
    </border>
    <border>
      <left/>
      <right style="thin">
        <color rgb="FF00B050"/>
      </right>
      <top/>
      <bottom style="dotted">
        <color rgb="FF00B050"/>
      </bottom>
      <diagonal/>
    </border>
    <border>
      <left style="thin">
        <color rgb="FF00B050"/>
      </left>
      <right style="dotted">
        <color rgb="FF00B050"/>
      </right>
      <top/>
      <bottom style="dotted">
        <color rgb="FF00B050"/>
      </bottom>
      <diagonal/>
    </border>
    <border>
      <left/>
      <right style="dotted">
        <color rgb="FF5B9BD5"/>
      </right>
      <top/>
      <bottom style="dotted">
        <color rgb="FF00B050"/>
      </bottom>
      <diagonal/>
    </border>
    <border>
      <left style="dotted">
        <color rgb="FF5B9BD5"/>
      </left>
      <right style="dotted">
        <color rgb="FF00B050"/>
      </right>
      <top/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FFFFFF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FFFFFF"/>
      </top>
      <bottom/>
      <diagonal/>
    </border>
    <border>
      <left style="thin">
        <color rgb="FF00B050"/>
      </left>
      <right style="thin">
        <color rgb="FF00B050"/>
      </right>
      <top/>
      <bottom style="dotted">
        <color rgb="FF00B050"/>
      </bottom>
      <diagonal/>
    </border>
    <border>
      <left/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/>
      <right style="thin">
        <color rgb="FF00B050"/>
      </right>
      <top style="dotted">
        <color rgb="FF00B050"/>
      </top>
      <bottom style="dotted">
        <color rgb="FF00B050"/>
      </bottom>
      <diagonal/>
    </border>
    <border>
      <left style="thin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5B9BD5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/>
      <right style="dotted">
        <color rgb="FF5B9BD5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FFFFFF"/>
      </bottom>
      <diagonal/>
    </border>
    <border>
      <left/>
      <right style="dotted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dotted">
        <color rgb="FF00B050"/>
      </bottom>
      <diagonal/>
    </border>
    <border>
      <left style="thin">
        <color rgb="FFFFFFFF"/>
      </left>
      <right/>
      <top/>
      <bottom style="dotted">
        <color rgb="FF00B050"/>
      </bottom>
      <diagonal/>
    </border>
    <border>
      <left style="thin">
        <color rgb="FFFFFFFF"/>
      </left>
      <right style="thin">
        <color rgb="FFFFFFFF"/>
      </right>
      <top/>
      <bottom style="dotted">
        <color rgb="FF00B050"/>
      </bottom>
      <diagonal/>
    </border>
    <border>
      <left style="thin">
        <color rgb="FFFFFFFF"/>
      </left>
      <right style="dotted">
        <color rgb="FFFFFFFF"/>
      </right>
      <top style="thin">
        <color rgb="FFFFFFFF"/>
      </top>
      <bottom style="dotted">
        <color rgb="FF00B050"/>
      </bottom>
      <diagonal/>
    </border>
    <border>
      <left style="thin">
        <color rgb="FFFFFFFF"/>
      </left>
      <right style="thin">
        <color rgb="FF00B050"/>
      </right>
      <top style="thin">
        <color rgb="FFFFFFFF"/>
      </top>
      <bottom style="dotted">
        <color rgb="FF00B050"/>
      </bottom>
      <diagonal/>
    </border>
    <border>
      <left style="dotted">
        <color rgb="FF00B050"/>
      </left>
      <right style="thin">
        <color rgb="FF00B050"/>
      </right>
      <top style="dotted">
        <color rgb="FF00B050"/>
      </top>
      <bottom style="dotted">
        <color rgb="FF00B050"/>
      </bottom>
      <diagonal/>
    </border>
    <border>
      <left style="thin">
        <color rgb="FF00B050"/>
      </left>
      <right style="dotted">
        <color rgb="FF00B050"/>
      </right>
      <top style="dotted">
        <color rgb="FF00B050"/>
      </top>
      <bottom style="thin">
        <color rgb="FF00B050"/>
      </bottom>
      <diagonal/>
    </border>
    <border>
      <left/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/>
      <right style="dotted">
        <color rgb="FF00B050"/>
      </right>
      <top style="dotted">
        <color rgb="FF00B050"/>
      </top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dotted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dotted">
        <color rgb="FF00B05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 style="thin">
        <color rgb="FF00B05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rgb="FF00B050"/>
      </bottom>
      <diagonal/>
    </border>
    <border>
      <left/>
      <right style="thin">
        <color theme="0"/>
      </right>
      <top style="thin">
        <color rgb="FF00B05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theme="0"/>
      </bottom>
      <diagonal/>
    </border>
    <border>
      <left style="dotted">
        <color rgb="FF00B050"/>
      </left>
      <right style="thin">
        <color rgb="FF00B050"/>
      </right>
      <top/>
      <bottom style="dotted">
        <color rgb="FF00B050"/>
      </bottom>
      <diagonal/>
    </border>
    <border>
      <left style="thin">
        <color rgb="FF00B05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theme="0"/>
      </bottom>
      <diagonal/>
    </border>
    <border>
      <left style="thin">
        <color rgb="FF00B050"/>
      </left>
      <right style="dotted">
        <color rgb="FF00B050"/>
      </right>
      <top style="dotted">
        <color rgb="FF00B050"/>
      </top>
      <bottom/>
      <diagonal/>
    </border>
    <border>
      <left/>
      <right style="dotted">
        <color rgb="FF00B050"/>
      </right>
      <top style="dotted">
        <color rgb="FF00B050"/>
      </top>
      <bottom/>
      <diagonal/>
    </border>
    <border>
      <left style="dotted">
        <color rgb="FF00B050"/>
      </left>
      <right style="thin">
        <color rgb="FF00B050"/>
      </right>
      <top style="dotted">
        <color rgb="FF00B050"/>
      </top>
      <bottom/>
      <diagonal/>
    </border>
    <border>
      <left/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166" fontId="19" fillId="0" borderId="0" applyBorder="0" applyProtection="0"/>
    <xf numFmtId="164" fontId="19" fillId="0" borderId="0" applyBorder="0" applyProtection="0"/>
    <xf numFmtId="43" fontId="19" fillId="0" borderId="0" applyFont="0" applyFill="0" applyBorder="0" applyAlignment="0" applyProtection="0"/>
  </cellStyleXfs>
  <cellXfs count="33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/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1" xfId="0" applyFill="1" applyBorder="1"/>
    <xf numFmtId="0" fontId="0" fillId="3" borderId="2" xfId="0" applyFill="1" applyBorder="1"/>
    <xf numFmtId="0" fontId="0" fillId="2" borderId="3" xfId="0" applyFont="1" applyFill="1" applyBorder="1"/>
    <xf numFmtId="0" fontId="4" fillId="4" borderId="4" xfId="0" applyFont="1" applyFill="1" applyBorder="1" applyAlignment="1">
      <alignment horizontal="center"/>
    </xf>
    <xf numFmtId="0" fontId="0" fillId="5" borderId="1" xfId="0" applyFill="1" applyBorder="1"/>
    <xf numFmtId="0" fontId="0" fillId="2" borderId="4" xfId="0" applyFill="1" applyBorder="1"/>
    <xf numFmtId="0" fontId="5" fillId="2" borderId="0" xfId="0" applyFont="1" applyFill="1"/>
    <xf numFmtId="0" fontId="1" fillId="2" borderId="0" xfId="0" applyFont="1" applyFill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>
      <alignment horizontal="center" vertical="center"/>
    </xf>
    <xf numFmtId="0" fontId="3" fillId="0" borderId="0" xfId="0" applyFont="1"/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horizontal="left"/>
      <protection hidden="1"/>
    </xf>
    <xf numFmtId="0" fontId="3" fillId="2" borderId="27" xfId="0" applyFont="1" applyFill="1" applyBorder="1" applyAlignment="1" applyProtection="1">
      <alignment horizontal="center"/>
      <protection hidden="1"/>
    </xf>
    <xf numFmtId="0" fontId="3" fillId="2" borderId="28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3" fillId="2" borderId="29" xfId="0" applyFont="1" applyFill="1" applyBorder="1"/>
    <xf numFmtId="0" fontId="3" fillId="2" borderId="3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7" borderId="35" xfId="0" applyFont="1" applyFill="1" applyBorder="1" applyAlignment="1">
      <alignment horizontal="center" vertical="center" wrapText="1"/>
    </xf>
    <xf numFmtId="0" fontId="0" fillId="7" borderId="36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7" borderId="37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0" fillId="7" borderId="3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  <protection hidden="1"/>
    </xf>
    <xf numFmtId="0" fontId="3" fillId="3" borderId="21" xfId="0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20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44" xfId="0" applyFill="1" applyBorder="1"/>
    <xf numFmtId="0" fontId="3" fillId="2" borderId="11" xfId="0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/>
    </xf>
    <xf numFmtId="0" fontId="0" fillId="2" borderId="0" xfId="0" applyFill="1" applyProtection="1">
      <protection hidden="1"/>
    </xf>
    <xf numFmtId="0" fontId="12" fillId="2" borderId="0" xfId="0" applyFont="1" applyFill="1"/>
    <xf numFmtId="0" fontId="13" fillId="2" borderId="0" xfId="0" applyFont="1" applyFill="1"/>
    <xf numFmtId="0" fontId="1" fillId="2" borderId="0" xfId="0" applyFont="1" applyFill="1" applyBorder="1"/>
    <xf numFmtId="0" fontId="0" fillId="2" borderId="29" xfId="0" applyFill="1" applyBorder="1"/>
    <xf numFmtId="0" fontId="0" fillId="2" borderId="29" xfId="0" applyFill="1" applyBorder="1" applyAlignment="1">
      <alignment horizontal="center"/>
    </xf>
    <xf numFmtId="0" fontId="0" fillId="2" borderId="31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5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20" xfId="0" applyFont="1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hidden="1"/>
    </xf>
    <xf numFmtId="0" fontId="0" fillId="2" borderId="20" xfId="0" applyFont="1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2" borderId="40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3" borderId="43" xfId="0" applyFill="1" applyBorder="1" applyAlignment="1" applyProtection="1">
      <alignment horizontal="center" vertical="center"/>
      <protection hidden="1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left"/>
      <protection hidden="1"/>
    </xf>
    <xf numFmtId="0" fontId="0" fillId="3" borderId="28" xfId="0" applyFill="1" applyBorder="1" applyAlignment="1" applyProtection="1">
      <alignment horizontal="center"/>
      <protection hidden="1"/>
    </xf>
    <xf numFmtId="165" fontId="0" fillId="3" borderId="46" xfId="0" applyNumberFormat="1" applyFill="1" applyBorder="1" applyAlignment="1" applyProtection="1">
      <alignment horizontal="center"/>
      <protection hidden="1"/>
    </xf>
    <xf numFmtId="165" fontId="0" fillId="3" borderId="27" xfId="0" applyNumberFormat="1" applyFill="1" applyBorder="1" applyAlignment="1" applyProtection="1">
      <alignment horizontal="center"/>
      <protection hidden="1"/>
    </xf>
    <xf numFmtId="165" fontId="0" fillId="3" borderId="26" xfId="0" applyNumberFormat="1" applyFill="1" applyBorder="1" applyAlignment="1" applyProtection="1">
      <alignment horizontal="center"/>
      <protection hidden="1"/>
    </xf>
    <xf numFmtId="165" fontId="0" fillId="3" borderId="55" xfId="0" applyNumberFormat="1" applyFill="1" applyBorder="1" applyAlignment="1" applyProtection="1">
      <alignment horizontal="center"/>
      <protection hidden="1"/>
    </xf>
    <xf numFmtId="165" fontId="0" fillId="3" borderId="28" xfId="0" applyNumberFormat="1" applyFill="1" applyBorder="1" applyAlignment="1" applyProtection="1">
      <alignment horizontal="center"/>
      <protection hidden="1"/>
    </xf>
    <xf numFmtId="165" fontId="0" fillId="3" borderId="56" xfId="0" applyNumberFormat="1" applyFill="1" applyBorder="1" applyAlignment="1" applyProtection="1">
      <alignment horizontal="center"/>
      <protection hidden="1"/>
    </xf>
    <xf numFmtId="165" fontId="1" fillId="2" borderId="0" xfId="0" applyNumberFormat="1" applyFont="1" applyFill="1" applyBorder="1" applyAlignment="1">
      <alignment horizontal="center"/>
    </xf>
    <xf numFmtId="0" fontId="0" fillId="0" borderId="11" xfId="0" applyBorder="1"/>
    <xf numFmtId="0" fontId="7" fillId="7" borderId="34" xfId="0" applyFont="1" applyFill="1" applyBorder="1" applyAlignment="1">
      <alignment horizontal="center" vertical="center" wrapText="1"/>
    </xf>
    <xf numFmtId="0" fontId="0" fillId="2" borderId="57" xfId="0" applyFill="1" applyBorder="1"/>
    <xf numFmtId="165" fontId="0" fillId="3" borderId="28" xfId="0" applyNumberFormat="1" applyFill="1" applyBorder="1" applyProtection="1">
      <protection hidden="1"/>
    </xf>
    <xf numFmtId="0" fontId="16" fillId="2" borderId="0" xfId="0" applyFont="1" applyFill="1" applyBorder="1" applyAlignment="1">
      <alignment horizontal="left"/>
    </xf>
    <xf numFmtId="165" fontId="16" fillId="2" borderId="0" xfId="0" applyNumberFormat="1" applyFont="1" applyFill="1" applyBorder="1" applyAlignment="1">
      <alignment horizontal="left"/>
    </xf>
    <xf numFmtId="0" fontId="3" fillId="9" borderId="26" xfId="0" applyFont="1" applyFill="1" applyBorder="1" applyAlignment="1"/>
    <xf numFmtId="0" fontId="3" fillId="9" borderId="27" xfId="0" applyFont="1" applyFill="1" applyBorder="1" applyAlignment="1"/>
    <xf numFmtId="165" fontId="3" fillId="9" borderId="27" xfId="0" applyNumberFormat="1" applyFont="1" applyFill="1" applyBorder="1" applyAlignment="1" applyProtection="1">
      <protection hidden="1"/>
    </xf>
    <xf numFmtId="0" fontId="16" fillId="3" borderId="26" xfId="0" applyFont="1" applyFill="1" applyBorder="1" applyAlignment="1">
      <alignment horizontal="left"/>
    </xf>
    <xf numFmtId="165" fontId="16" fillId="3" borderId="28" xfId="0" applyNumberFormat="1" applyFont="1" applyFill="1" applyBorder="1" applyAlignment="1" applyProtection="1">
      <alignment horizontal="left"/>
      <protection hidden="1"/>
    </xf>
    <xf numFmtId="0" fontId="0" fillId="0" borderId="0" xfId="0" applyFont="1"/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7" fillId="2" borderId="58" xfId="0" applyFont="1" applyFill="1" applyBorder="1" applyAlignment="1">
      <alignment vertical="center" wrapText="1"/>
    </xf>
    <xf numFmtId="0" fontId="7" fillId="2" borderId="59" xfId="0" applyFont="1" applyFill="1" applyBorder="1" applyAlignment="1">
      <alignment vertical="center" wrapText="1"/>
    </xf>
    <xf numFmtId="0" fontId="0" fillId="2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0" fillId="2" borderId="66" xfId="0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0" fillId="6" borderId="66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0" fillId="2" borderId="66" xfId="0" applyFont="1" applyFill="1" applyBorder="1" applyAlignment="1">
      <alignment horizontal="center" vertical="center" wrapText="1"/>
    </xf>
    <xf numFmtId="0" fontId="17" fillId="2" borderId="65" xfId="0" applyFont="1" applyFill="1" applyBorder="1" applyAlignment="1">
      <alignment horizontal="center" vertical="center" wrapText="1"/>
    </xf>
    <xf numFmtId="0" fontId="3" fillId="6" borderId="62" xfId="0" applyFont="1" applyFill="1" applyBorder="1" applyAlignment="1">
      <alignment horizontal="center" vertical="center" wrapText="1"/>
    </xf>
    <xf numFmtId="0" fontId="3" fillId="6" borderId="6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8" xfId="0" applyFont="1" applyFill="1" applyBorder="1" applyProtection="1">
      <protection hidden="1"/>
    </xf>
    <xf numFmtId="0" fontId="3" fillId="2" borderId="28" xfId="0" applyFont="1" applyFill="1" applyBorder="1" applyAlignment="1" applyProtection="1">
      <protection hidden="1"/>
    </xf>
    <xf numFmtId="0" fontId="6" fillId="11" borderId="0" xfId="0" applyFont="1" applyFill="1" applyBorder="1" applyAlignment="1">
      <alignment horizontal="center" vertical="center" wrapText="1"/>
    </xf>
    <xf numFmtId="165" fontId="3" fillId="12" borderId="0" xfId="0" applyNumberFormat="1" applyFont="1" applyFill="1" applyBorder="1" applyProtection="1">
      <protection hidden="1"/>
    </xf>
    <xf numFmtId="0" fontId="3" fillId="2" borderId="0" xfId="0" applyFont="1" applyFill="1" applyBorder="1"/>
    <xf numFmtId="0" fontId="3" fillId="12" borderId="0" xfId="0" applyFont="1" applyFill="1" applyBorder="1" applyAlignment="1"/>
    <xf numFmtId="165" fontId="3" fillId="12" borderId="0" xfId="0" applyNumberFormat="1" applyFont="1" applyFill="1" applyBorder="1" applyAlignment="1" applyProtection="1">
      <protection hidden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7" fillId="6" borderId="70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3" fillId="6" borderId="70" xfId="0" applyFont="1" applyFill="1" applyBorder="1" applyAlignment="1">
      <alignment horizontal="center" vertical="center" wrapText="1"/>
    </xf>
    <xf numFmtId="0" fontId="0" fillId="6" borderId="71" xfId="0" applyFont="1" applyFill="1" applyBorder="1" applyAlignment="1">
      <alignment horizontal="center" vertical="center"/>
    </xf>
    <xf numFmtId="0" fontId="0" fillId="7" borderId="72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0" fillId="2" borderId="51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51" xfId="0" applyFill="1" applyBorder="1"/>
    <xf numFmtId="0" fontId="0" fillId="2" borderId="52" xfId="0" applyFill="1" applyBorder="1"/>
    <xf numFmtId="0" fontId="0" fillId="2" borderId="49" xfId="0" applyFill="1" applyBorder="1" applyAlignment="1">
      <alignment horizontal="center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20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2" borderId="0" xfId="0" applyFont="1" applyFill="1" applyBorder="1" applyAlignment="1">
      <alignment horizontal="center" vertical="center"/>
    </xf>
    <xf numFmtId="167" fontId="3" fillId="3" borderId="17" xfId="0" applyNumberFormat="1" applyFont="1" applyFill="1" applyBorder="1" applyAlignment="1" applyProtection="1">
      <alignment horizontal="center"/>
      <protection hidden="1"/>
    </xf>
    <xf numFmtId="167" fontId="3" fillId="2" borderId="28" xfId="0" applyNumberFormat="1" applyFont="1" applyFill="1" applyBorder="1" applyAlignment="1" applyProtection="1">
      <alignment horizontal="center"/>
      <protection hidden="1"/>
    </xf>
    <xf numFmtId="167" fontId="3" fillId="3" borderId="13" xfId="0" applyNumberFormat="1" applyFont="1" applyFill="1" applyBorder="1" applyAlignment="1" applyProtection="1">
      <alignment horizontal="center"/>
      <protection hidden="1"/>
    </xf>
    <xf numFmtId="0" fontId="3" fillId="3" borderId="20" xfId="0" applyFont="1" applyFill="1" applyBorder="1" applyAlignment="1" applyProtection="1">
      <alignment horizontal="center"/>
    </xf>
    <xf numFmtId="165" fontId="3" fillId="3" borderId="22" xfId="0" applyNumberFormat="1" applyFont="1" applyFill="1" applyBorder="1" applyAlignment="1" applyProtection="1">
      <alignment horizontal="center"/>
    </xf>
    <xf numFmtId="165" fontId="3" fillId="3" borderId="1" xfId="0" applyNumberFormat="1" applyFont="1" applyFill="1" applyBorder="1" applyAlignment="1" applyProtection="1">
      <alignment horizontal="center"/>
    </xf>
    <xf numFmtId="165" fontId="3" fillId="3" borderId="20" xfId="0" applyNumberFormat="1" applyFont="1" applyFill="1" applyBorder="1" applyAlignment="1" applyProtection="1">
      <alignment horizontal="center"/>
    </xf>
    <xf numFmtId="165" fontId="3" fillId="3" borderId="39" xfId="0" applyNumberFormat="1" applyFont="1" applyFill="1" applyBorder="1" applyAlignment="1" applyProtection="1">
      <alignment horizontal="center"/>
    </xf>
    <xf numFmtId="165" fontId="3" fillId="3" borderId="23" xfId="0" applyNumberFormat="1" applyFont="1" applyFill="1" applyBorder="1" applyAlignment="1" applyProtection="1">
      <alignment horizontal="center"/>
    </xf>
    <xf numFmtId="165" fontId="3" fillId="3" borderId="2" xfId="0" applyNumberFormat="1" applyFont="1" applyFill="1" applyBorder="1" applyAlignment="1" applyProtection="1">
      <alignment horizontal="center"/>
    </xf>
    <xf numFmtId="0" fontId="3" fillId="8" borderId="46" xfId="0" applyFont="1" applyFill="1" applyBorder="1" applyProtection="1"/>
    <xf numFmtId="165" fontId="10" fillId="8" borderId="47" xfId="0" applyNumberFormat="1" applyFont="1" applyFill="1" applyBorder="1" applyProtection="1"/>
    <xf numFmtId="165" fontId="3" fillId="8" borderId="46" xfId="0" applyNumberFormat="1" applyFont="1" applyFill="1" applyBorder="1" applyProtection="1"/>
    <xf numFmtId="165" fontId="3" fillId="8" borderId="26" xfId="0" applyNumberFormat="1" applyFont="1" applyFill="1" applyBorder="1" applyProtection="1"/>
    <xf numFmtId="43" fontId="0" fillId="0" borderId="0" xfId="3" applyFont="1" applyBorder="1" applyAlignment="1" applyProtection="1"/>
    <xf numFmtId="0" fontId="22" fillId="0" borderId="0" xfId="0" applyFont="1"/>
    <xf numFmtId="0" fontId="0" fillId="2" borderId="0" xfId="0" applyFill="1" applyBorder="1" applyProtection="1">
      <protection hidden="1"/>
    </xf>
    <xf numFmtId="0" fontId="0" fillId="2" borderId="78" xfId="0" applyFill="1" applyBorder="1" applyProtection="1">
      <protection locked="0"/>
    </xf>
    <xf numFmtId="0" fontId="24" fillId="14" borderId="28" xfId="0" applyFont="1" applyFill="1" applyBorder="1"/>
    <xf numFmtId="0" fontId="0" fillId="2" borderId="78" xfId="0" applyFont="1" applyFill="1" applyBorder="1" applyAlignment="1" applyProtection="1">
      <alignment horizontal="left"/>
      <protection locked="0"/>
    </xf>
    <xf numFmtId="0" fontId="26" fillId="19" borderId="28" xfId="0" applyFont="1" applyFill="1" applyBorder="1" applyAlignment="1">
      <alignment horizontal="left" vertical="center" wrapText="1"/>
    </xf>
    <xf numFmtId="0" fontId="26" fillId="20" borderId="28" xfId="0" applyFont="1" applyFill="1" applyBorder="1" applyAlignment="1">
      <alignment horizontal="left" vertical="center" wrapText="1"/>
    </xf>
    <xf numFmtId="0" fontId="24" fillId="19" borderId="28" xfId="0" applyFont="1" applyFill="1" applyBorder="1" applyAlignment="1">
      <alignment wrapText="1"/>
    </xf>
    <xf numFmtId="0" fontId="0" fillId="0" borderId="81" xfId="0" applyBorder="1" applyProtection="1">
      <protection hidden="1"/>
    </xf>
    <xf numFmtId="43" fontId="22" fillId="0" borderId="82" xfId="3" applyFont="1" applyBorder="1" applyAlignment="1" applyProtection="1"/>
    <xf numFmtId="0" fontId="22" fillId="0" borderId="83" xfId="0" applyFont="1" applyBorder="1"/>
    <xf numFmtId="0" fontId="22" fillId="0" borderId="84" xfId="0" applyFont="1" applyBorder="1"/>
    <xf numFmtId="0" fontId="0" fillId="0" borderId="85" xfId="0" applyBorder="1"/>
    <xf numFmtId="0" fontId="0" fillId="0" borderId="87" xfId="0" applyBorder="1"/>
    <xf numFmtId="0" fontId="0" fillId="0" borderId="88" xfId="0" applyBorder="1"/>
    <xf numFmtId="0" fontId="0" fillId="0" borderId="90" xfId="0" applyBorder="1"/>
    <xf numFmtId="0" fontId="0" fillId="0" borderId="89" xfId="0" applyBorder="1"/>
    <xf numFmtId="0" fontId="0" fillId="2" borderId="89" xfId="0" applyFill="1" applyBorder="1"/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86" xfId="0" applyBorder="1"/>
    <xf numFmtId="0" fontId="0" fillId="2" borderId="85" xfId="0" applyFill="1" applyBorder="1" applyAlignment="1" applyProtection="1">
      <alignment horizontal="center"/>
      <protection locked="0"/>
    </xf>
    <xf numFmtId="0" fontId="0" fillId="2" borderId="85" xfId="0" applyFont="1" applyFill="1" applyBorder="1" applyAlignment="1" applyProtection="1">
      <alignment horizontal="center"/>
      <protection locked="0"/>
    </xf>
    <xf numFmtId="0" fontId="0" fillId="2" borderId="87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21" xfId="0" applyFont="1" applyFill="1" applyBorder="1" applyAlignment="1" applyProtection="1">
      <alignment horizontal="center"/>
      <protection locked="0"/>
    </xf>
    <xf numFmtId="0" fontId="0" fillId="2" borderId="41" xfId="0" applyFont="1" applyFill="1" applyBorder="1" applyAlignment="1" applyProtection="1">
      <alignment horizontal="center"/>
      <protection locked="0"/>
    </xf>
    <xf numFmtId="0" fontId="0" fillId="21" borderId="97" xfId="0" applyFill="1" applyBorder="1" applyAlignment="1">
      <alignment horizontal="center"/>
    </xf>
    <xf numFmtId="0" fontId="0" fillId="21" borderId="97" xfId="0" applyFill="1" applyBorder="1" applyAlignment="1">
      <alignment horizontal="center" vertical="center"/>
    </xf>
    <xf numFmtId="0" fontId="0" fillId="2" borderId="98" xfId="0" applyFill="1" applyBorder="1" applyAlignment="1" applyProtection="1">
      <alignment horizontal="center"/>
      <protection locked="0"/>
    </xf>
    <xf numFmtId="0" fontId="0" fillId="0" borderId="99" xfId="0" applyBorder="1"/>
    <xf numFmtId="0" fontId="0" fillId="17" borderId="79" xfId="0" applyFill="1" applyBorder="1" applyAlignment="1">
      <alignment horizontal="center" vertical="center"/>
    </xf>
    <xf numFmtId="0" fontId="0" fillId="21" borderId="100" xfId="0" applyFill="1" applyBorder="1" applyAlignment="1">
      <alignment horizontal="center" vertical="center"/>
    </xf>
    <xf numFmtId="0" fontId="0" fillId="21" borderId="101" xfId="0" applyFill="1" applyBorder="1" applyAlignment="1">
      <alignment horizontal="center"/>
    </xf>
    <xf numFmtId="0" fontId="0" fillId="21" borderId="101" xfId="0" applyFill="1" applyBorder="1" applyAlignment="1">
      <alignment horizontal="center" vertical="center"/>
    </xf>
    <xf numFmtId="0" fontId="0" fillId="2" borderId="102" xfId="0" applyFill="1" applyBorder="1" applyAlignment="1" applyProtection="1">
      <alignment horizontal="center"/>
      <protection locked="0"/>
    </xf>
    <xf numFmtId="0" fontId="0" fillId="2" borderId="103" xfId="0" applyFont="1" applyFill="1" applyBorder="1" applyAlignment="1" applyProtection="1">
      <alignment horizontal="center"/>
      <protection locked="0"/>
    </xf>
    <xf numFmtId="0" fontId="0" fillId="2" borderId="104" xfId="0" applyFill="1" applyBorder="1" applyAlignment="1" applyProtection="1">
      <alignment horizontal="center"/>
      <protection locked="0"/>
    </xf>
    <xf numFmtId="0" fontId="0" fillId="25" borderId="28" xfId="0" applyFont="1" applyFill="1" applyBorder="1" applyProtection="1">
      <protection hidden="1"/>
    </xf>
    <xf numFmtId="166" fontId="0" fillId="25" borderId="28" xfId="1" applyFont="1" applyFill="1" applyBorder="1" applyAlignment="1" applyProtection="1">
      <protection hidden="1"/>
    </xf>
    <xf numFmtId="166" fontId="0" fillId="13" borderId="28" xfId="1" applyFont="1" applyFill="1" applyBorder="1" applyAlignment="1" applyProtection="1">
      <protection hidden="1"/>
    </xf>
    <xf numFmtId="166" fontId="4" fillId="25" borderId="28" xfId="1" applyFont="1" applyFill="1" applyBorder="1" applyAlignment="1" applyProtection="1">
      <protection hidden="1"/>
    </xf>
    <xf numFmtId="4" fontId="25" fillId="26" borderId="28" xfId="3" applyNumberFormat="1" applyFont="1" applyFill="1" applyBorder="1" applyAlignment="1" applyProtection="1">
      <alignment horizontal="center" vertical="center"/>
    </xf>
    <xf numFmtId="4" fontId="25" fillId="26" borderId="80" xfId="3" applyNumberFormat="1" applyFont="1" applyFill="1" applyBorder="1" applyAlignment="1" applyProtection="1">
      <alignment horizontal="center" vertical="center"/>
    </xf>
    <xf numFmtId="4" fontId="25" fillId="26" borderId="79" xfId="3" applyNumberFormat="1" applyFont="1" applyFill="1" applyBorder="1" applyAlignment="1" applyProtection="1">
      <alignment horizontal="center" vertical="center"/>
    </xf>
    <xf numFmtId="4" fontId="23" fillId="26" borderId="28" xfId="3" applyNumberFormat="1" applyFont="1" applyFill="1" applyBorder="1" applyAlignment="1" applyProtection="1">
      <alignment horizontal="center" vertical="center"/>
    </xf>
    <xf numFmtId="0" fontId="27" fillId="27" borderId="28" xfId="0" applyFont="1" applyFill="1" applyBorder="1" applyAlignment="1">
      <alignment horizontal="right" wrapText="1"/>
    </xf>
    <xf numFmtId="168" fontId="27" fillId="27" borderId="28" xfId="0" applyNumberFormat="1" applyFont="1" applyFill="1" applyBorder="1" applyAlignment="1">
      <alignment wrapText="1"/>
    </xf>
    <xf numFmtId="43" fontId="29" fillId="16" borderId="0" xfId="3" applyFont="1" applyFill="1" applyBorder="1" applyAlignment="1" applyProtection="1">
      <alignment horizontal="center"/>
    </xf>
    <xf numFmtId="0" fontId="30" fillId="8" borderId="0" xfId="0" applyFont="1" applyFill="1" applyAlignment="1" applyProtection="1">
      <alignment horizontal="center" vertical="center"/>
      <protection hidden="1"/>
    </xf>
    <xf numFmtId="0" fontId="0" fillId="2" borderId="87" xfId="0" applyFill="1" applyBorder="1"/>
    <xf numFmtId="0" fontId="0" fillId="2" borderId="28" xfId="0" applyFont="1" applyFill="1" applyBorder="1" applyAlignment="1" applyProtection="1">
      <alignment wrapText="1"/>
      <protection hidden="1"/>
    </xf>
    <xf numFmtId="4" fontId="27" fillId="24" borderId="28" xfId="0" applyNumberFormat="1" applyFont="1" applyFill="1" applyBorder="1" applyAlignment="1">
      <alignment wrapText="1"/>
    </xf>
    <xf numFmtId="0" fontId="36" fillId="2" borderId="0" xfId="0" applyFont="1" applyFill="1" applyProtection="1">
      <protection hidden="1"/>
    </xf>
    <xf numFmtId="0" fontId="3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18" fillId="6" borderId="57" xfId="0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28" fillId="17" borderId="28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 applyProtection="1">
      <alignment horizontal="center"/>
      <protection hidden="1"/>
    </xf>
    <xf numFmtId="0" fontId="24" fillId="15" borderId="26" xfId="0" applyFont="1" applyFill="1" applyBorder="1" applyAlignment="1">
      <alignment horizontal="center"/>
    </xf>
    <xf numFmtId="0" fontId="24" fillId="15" borderId="27" xfId="0" applyFont="1" applyFill="1" applyBorder="1" applyAlignment="1">
      <alignment horizontal="center"/>
    </xf>
    <xf numFmtId="43" fontId="21" fillId="18" borderId="26" xfId="3" applyFont="1" applyFill="1" applyBorder="1" applyAlignment="1" applyProtection="1">
      <alignment horizontal="center" vertical="center" wrapText="1"/>
    </xf>
    <xf numFmtId="43" fontId="21" fillId="18" borderId="27" xfId="3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76" xfId="0" applyFont="1" applyFill="1" applyBorder="1" applyAlignment="1">
      <alignment horizontal="center" vertical="center" wrapText="1"/>
    </xf>
    <xf numFmtId="0" fontId="6" fillId="6" borderId="77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 applyProtection="1">
      <alignment horizontal="center"/>
      <protection hidden="1"/>
    </xf>
    <xf numFmtId="0" fontId="20" fillId="6" borderId="33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wrapText="1"/>
    </xf>
    <xf numFmtId="0" fontId="3" fillId="12" borderId="0" xfId="0" applyFont="1" applyFill="1" applyBorder="1" applyAlignment="1" applyProtection="1">
      <alignment horizontal="center"/>
      <protection hidden="1"/>
    </xf>
    <xf numFmtId="0" fontId="0" fillId="2" borderId="29" xfId="0" applyFill="1" applyBorder="1" applyAlignment="1">
      <alignment horizontal="center"/>
    </xf>
    <xf numFmtId="0" fontId="1" fillId="6" borderId="32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0" fillId="17" borderId="95" xfId="0" applyFill="1" applyBorder="1" applyAlignment="1">
      <alignment horizontal="center" vertical="center"/>
    </xf>
    <xf numFmtId="0" fontId="0" fillId="17" borderId="96" xfId="0" applyFill="1" applyBorder="1" applyAlignment="1">
      <alignment horizontal="center" vertical="center"/>
    </xf>
    <xf numFmtId="0" fontId="0" fillId="17" borderId="95" xfId="0" applyFill="1" applyBorder="1" applyAlignment="1">
      <alignment horizontal="center"/>
    </xf>
    <xf numFmtId="0" fontId="0" fillId="17" borderId="96" xfId="0" applyFill="1" applyBorder="1" applyAlignment="1">
      <alignment horizontal="center"/>
    </xf>
    <xf numFmtId="0" fontId="33" fillId="2" borderId="106" xfId="0" applyFont="1" applyFill="1" applyBorder="1" applyAlignment="1">
      <alignment horizontal="center" vertical="center" wrapText="1"/>
    </xf>
    <xf numFmtId="0" fontId="0" fillId="2" borderId="107" xfId="0" applyFill="1" applyBorder="1" applyAlignment="1">
      <alignment horizontal="center" vertical="center" wrapText="1"/>
    </xf>
    <xf numFmtId="0" fontId="0" fillId="2" borderId="108" xfId="0" applyFill="1" applyBorder="1" applyAlignment="1">
      <alignment horizontal="center" vertical="center" wrapText="1"/>
    </xf>
    <xf numFmtId="0" fontId="0" fillId="2" borderId="10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10" xfId="0" applyFill="1" applyBorder="1" applyAlignment="1">
      <alignment horizontal="center" vertical="center" wrapText="1"/>
    </xf>
    <xf numFmtId="0" fontId="0" fillId="2" borderId="111" xfId="0" applyFill="1" applyBorder="1" applyAlignment="1">
      <alignment horizontal="center" vertical="center" wrapText="1"/>
    </xf>
    <xf numFmtId="0" fontId="0" fillId="2" borderId="112" xfId="0" applyFill="1" applyBorder="1" applyAlignment="1">
      <alignment horizontal="center" vertical="center" wrapText="1"/>
    </xf>
    <xf numFmtId="0" fontId="0" fillId="2" borderId="113" xfId="0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3" fillId="6" borderId="6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0" fillId="6" borderId="48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49" xfId="0" applyFont="1" applyFill="1" applyBorder="1" applyAlignment="1">
      <alignment horizontal="center" vertical="center"/>
    </xf>
    <xf numFmtId="0" fontId="0" fillId="6" borderId="50" xfId="0" applyFont="1" applyFill="1" applyBorder="1" applyAlignment="1">
      <alignment horizontal="center" vertical="center"/>
    </xf>
    <xf numFmtId="0" fontId="0" fillId="6" borderId="51" xfId="0" applyFont="1" applyFill="1" applyBorder="1" applyAlignment="1">
      <alignment horizontal="center" vertical="center"/>
    </xf>
    <xf numFmtId="0" fontId="0" fillId="6" borderId="52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7" fillId="6" borderId="73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74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8" borderId="0" xfId="0" applyFill="1" applyBorder="1"/>
    <xf numFmtId="0" fontId="0" fillId="28" borderId="0" xfId="0" applyFill="1"/>
    <xf numFmtId="0" fontId="0" fillId="28" borderId="87" xfId="0" applyFill="1" applyBorder="1"/>
    <xf numFmtId="0" fontId="0" fillId="28" borderId="89" xfId="0" applyFill="1" applyBorder="1"/>
    <xf numFmtId="0" fontId="36" fillId="2" borderId="0" xfId="0" applyFont="1" applyFill="1"/>
    <xf numFmtId="0" fontId="24" fillId="16" borderId="26" xfId="0" applyFont="1" applyFill="1" applyBorder="1" applyAlignment="1" applyProtection="1">
      <alignment horizontal="center"/>
      <protection locked="0"/>
    </xf>
    <xf numFmtId="0" fontId="24" fillId="16" borderId="27" xfId="0" applyFont="1" applyFill="1" applyBorder="1" applyAlignment="1" applyProtection="1">
      <alignment horizontal="center"/>
      <protection locked="0"/>
    </xf>
    <xf numFmtId="49" fontId="24" fillId="16" borderId="26" xfId="0" applyNumberFormat="1" applyFont="1" applyFill="1" applyBorder="1" applyAlignment="1" applyProtection="1">
      <alignment horizontal="center"/>
      <protection locked="0"/>
    </xf>
    <xf numFmtId="49" fontId="24" fillId="16" borderId="27" xfId="0" applyNumberFormat="1" applyFont="1" applyFill="1" applyBorder="1" applyAlignment="1" applyProtection="1">
      <alignment horizontal="center"/>
      <protection locked="0"/>
    </xf>
    <xf numFmtId="0" fontId="0" fillId="13" borderId="39" xfId="0" applyFill="1" applyBorder="1" applyAlignment="1" applyProtection="1">
      <alignment horizontal="center" vertical="center"/>
      <protection hidden="1"/>
    </xf>
    <xf numFmtId="0" fontId="0" fillId="13" borderId="43" xfId="0" applyFill="1" applyBorder="1" applyAlignment="1" applyProtection="1">
      <alignment horizontal="center" vertical="center"/>
      <protection hidden="1"/>
    </xf>
    <xf numFmtId="0" fontId="0" fillId="22" borderId="26" xfId="0" applyFill="1" applyBorder="1" applyAlignment="1" applyProtection="1">
      <alignment horizontal="center"/>
      <protection hidden="1"/>
    </xf>
    <xf numFmtId="0" fontId="0" fillId="22" borderId="28" xfId="0" applyFill="1" applyBorder="1" applyProtection="1">
      <protection hidden="1"/>
    </xf>
    <xf numFmtId="0" fontId="0" fillId="0" borderId="87" xfId="0" applyBorder="1" applyProtection="1">
      <protection hidden="1"/>
    </xf>
    <xf numFmtId="0" fontId="0" fillId="23" borderId="26" xfId="0" applyFill="1" applyBorder="1" applyAlignment="1" applyProtection="1">
      <alignment horizontal="center"/>
      <protection hidden="1"/>
    </xf>
    <xf numFmtId="0" fontId="0" fillId="23" borderId="105" xfId="0" applyFill="1" applyBorder="1" applyAlignment="1" applyProtection="1">
      <alignment horizontal="center"/>
      <protection hidden="1"/>
    </xf>
    <xf numFmtId="0" fontId="0" fillId="23" borderId="55" xfId="0" applyFill="1" applyBorder="1" applyAlignment="1" applyProtection="1">
      <alignment horizontal="center"/>
      <protection hidden="1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4">
    <dxf>
      <font>
        <sz val="11"/>
        <color rgb="FF9C0006"/>
        <name val="Calibri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 patternType="solid">
          <bgColor rgb="FFFF505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E0B4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DBFBF"/>
      <rgbColor rgb="FF2E75B6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FFE699"/>
      <color rgb="FF00B050"/>
      <color rgb="FFC5E0B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304200</xdr:colOff>
      <xdr:row>5</xdr:row>
      <xdr:rowOff>128880</xdr:rowOff>
    </xdr:to>
    <xdr:sp macro="" textlink="">
      <xdr:nvSpPr>
        <xdr:cNvPr id="5" name="AutoShape 2"/>
        <xdr:cNvSpPr/>
      </xdr:nvSpPr>
      <xdr:spPr>
        <a:xfrm>
          <a:off x="12426950" y="736600"/>
          <a:ext cx="304200" cy="31303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714171</xdr:colOff>
      <xdr:row>1</xdr:row>
      <xdr:rowOff>-1</xdr:rowOff>
    </xdr:from>
    <xdr:to>
      <xdr:col>7</xdr:col>
      <xdr:colOff>457199</xdr:colOff>
      <xdr:row>7</xdr:row>
      <xdr:rowOff>158749</xdr:rowOff>
    </xdr:to>
    <xdr:pic>
      <xdr:nvPicPr>
        <xdr:cNvPr id="6" name="Image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9278734" y="182562"/>
          <a:ext cx="1584528" cy="12541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7470</xdr:colOff>
      <xdr:row>0</xdr:row>
      <xdr:rowOff>0</xdr:rowOff>
    </xdr:from>
    <xdr:to>
      <xdr:col>1</xdr:col>
      <xdr:colOff>667997</xdr:colOff>
      <xdr:row>6</xdr:row>
      <xdr:rowOff>141157</xdr:rowOff>
    </xdr:to>
    <xdr:pic>
      <xdr:nvPicPr>
        <xdr:cNvPr id="7" name="Imag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" y="0"/>
          <a:ext cx="1581277" cy="1246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304200</xdr:colOff>
      <xdr:row>5</xdr:row>
      <xdr:rowOff>128880</xdr:rowOff>
    </xdr:to>
    <xdr:sp macro="" textlink="">
      <xdr:nvSpPr>
        <xdr:cNvPr id="3" name="AutoShape 2"/>
        <xdr:cNvSpPr/>
      </xdr:nvSpPr>
      <xdr:spPr>
        <a:xfrm>
          <a:off x="14210640" y="700920"/>
          <a:ext cx="304200" cy="304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20377</xdr:colOff>
      <xdr:row>0</xdr:row>
      <xdr:rowOff>0</xdr:rowOff>
    </xdr:from>
    <xdr:to>
      <xdr:col>10</xdr:col>
      <xdr:colOff>1057532</xdr:colOff>
      <xdr:row>10</xdr:row>
      <xdr:rowOff>34920</xdr:rowOff>
    </xdr:to>
    <xdr:pic>
      <xdr:nvPicPr>
        <xdr:cNvPr id="4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9366783" y="0"/>
          <a:ext cx="2317077" cy="196968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1056679</xdr:colOff>
      <xdr:row>0</xdr:row>
      <xdr:rowOff>163710</xdr:rowOff>
    </xdr:from>
    <xdr:to>
      <xdr:col>12</xdr:col>
      <xdr:colOff>654843</xdr:colOff>
      <xdr:row>8</xdr:row>
      <xdr:rowOff>133945</xdr:rowOff>
    </xdr:to>
    <xdr:pic>
      <xdr:nvPicPr>
        <xdr:cNvPr id="5" name="Imag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3007" y="163710"/>
          <a:ext cx="1815703" cy="1518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525045</xdr:colOff>
      <xdr:row>3</xdr:row>
      <xdr:rowOff>46692</xdr:rowOff>
    </xdr:from>
    <xdr:to>
      <xdr:col>10</xdr:col>
      <xdr:colOff>214779</xdr:colOff>
      <xdr:row>8</xdr:row>
      <xdr:rowOff>177426</xdr:rowOff>
    </xdr:to>
    <xdr:pic>
      <xdr:nvPicPr>
        <xdr:cNvPr id="4" name="Image 2"/>
        <xdr:cNvPicPr/>
      </xdr:nvPicPr>
      <xdr:blipFill rotWithShape="1">
        <a:blip xmlns:r="http://schemas.openxmlformats.org/officeDocument/2006/relationships" r:embed="rId1"/>
        <a:srcRect t="11461" b="12477"/>
        <a:stretch/>
      </xdr:blipFill>
      <xdr:spPr>
        <a:xfrm>
          <a:off x="8565266" y="606986"/>
          <a:ext cx="1874881" cy="106455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60549</xdr:colOff>
      <xdr:row>6</xdr:row>
      <xdr:rowOff>141157</xdr:rowOff>
    </xdr:to>
    <xdr:pic>
      <xdr:nvPicPr>
        <xdr:cNvPr id="5" name="Imag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9880" cy="1261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304200</xdr:colOff>
      <xdr:row>5</xdr:row>
      <xdr:rowOff>120842</xdr:rowOff>
    </xdr:to>
    <xdr:sp macro="" textlink="">
      <xdr:nvSpPr>
        <xdr:cNvPr id="2" name="AutoShape 2"/>
        <xdr:cNvSpPr/>
      </xdr:nvSpPr>
      <xdr:spPr>
        <a:xfrm>
          <a:off x="14585950" y="736600"/>
          <a:ext cx="304200" cy="31303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466202</xdr:colOff>
      <xdr:row>3</xdr:row>
      <xdr:rowOff>16075</xdr:rowOff>
    </xdr:from>
    <xdr:to>
      <xdr:col>10</xdr:col>
      <xdr:colOff>1443200</xdr:colOff>
      <xdr:row>9</xdr:row>
      <xdr:rowOff>104493</xdr:rowOff>
    </xdr:to>
    <xdr:pic>
      <xdr:nvPicPr>
        <xdr:cNvPr id="3" name="Image 2"/>
        <xdr:cNvPicPr/>
      </xdr:nvPicPr>
      <xdr:blipFill rotWithShape="1">
        <a:blip xmlns:r="http://schemas.openxmlformats.org/officeDocument/2006/relationships" r:embed="rId1"/>
        <a:srcRect t="13203" b="10117"/>
        <a:stretch/>
      </xdr:blipFill>
      <xdr:spPr>
        <a:xfrm>
          <a:off x="8689050" y="570695"/>
          <a:ext cx="1740606" cy="1213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7470</xdr:colOff>
      <xdr:row>0</xdr:row>
      <xdr:rowOff>0</xdr:rowOff>
    </xdr:from>
    <xdr:to>
      <xdr:col>1</xdr:col>
      <xdr:colOff>826747</xdr:colOff>
      <xdr:row>6</xdr:row>
      <xdr:rowOff>133120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" y="0"/>
          <a:ext cx="1579670" cy="1246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139"/>
  <sheetViews>
    <sheetView tabSelected="1" topLeftCell="A10" zoomScale="70" zoomScaleNormal="100" workbookViewId="0">
      <selection activeCell="E25" sqref="E25"/>
    </sheetView>
  </sheetViews>
  <sheetFormatPr baseColWidth="10" defaultColWidth="10.7265625" defaultRowHeight="14.5" x14ac:dyDescent="0.35"/>
  <cols>
    <col min="1" max="1" width="13.1796875" style="149" bestFit="1" customWidth="1"/>
    <col min="2" max="2" width="36.54296875" style="149" customWidth="1"/>
    <col min="3" max="3" width="28.54296875" style="149" customWidth="1"/>
    <col min="4" max="4" width="13.81640625" style="149" customWidth="1"/>
    <col min="5" max="5" width="41.26953125" style="149" bestFit="1" customWidth="1"/>
    <col min="6" max="6" width="15.7265625" style="149" customWidth="1"/>
    <col min="7" max="1024" width="10.7265625" style="149"/>
  </cols>
  <sheetData>
    <row r="1" spans="1:1024" x14ac:dyDescent="0.35">
      <c r="A1" s="1"/>
      <c r="B1" s="1"/>
      <c r="C1" s="1"/>
      <c r="D1" s="1"/>
      <c r="E1" s="1"/>
      <c r="F1" s="1"/>
      <c r="G1" s="1"/>
      <c r="H1" s="1"/>
      <c r="I1" s="1"/>
      <c r="J1" s="1"/>
      <c r="N1" s="1"/>
      <c r="O1" s="2">
        <f t="shared" ref="O1" si="0">K53+L53</f>
        <v>0</v>
      </c>
      <c r="P1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1024" x14ac:dyDescent="0.35">
      <c r="A2" s="1"/>
      <c r="B2" s="1"/>
      <c r="C2" s="1"/>
      <c r="D2" s="3" t="s">
        <v>0</v>
      </c>
      <c r="E2" s="1"/>
      <c r="F2" s="1"/>
      <c r="G2" s="1"/>
      <c r="I2" s="2">
        <v>0.5</v>
      </c>
      <c r="M2" s="2">
        <v>1</v>
      </c>
      <c r="N2" s="2">
        <f>K73+L73</f>
        <v>0</v>
      </c>
      <c r="O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MJ2"/>
    </row>
    <row r="3" spans="1:1024" x14ac:dyDescent="0.35">
      <c r="A3" s="1"/>
      <c r="B3" s="1"/>
      <c r="C3" s="252" t="s">
        <v>278</v>
      </c>
      <c r="D3" s="252"/>
      <c r="E3" s="252"/>
      <c r="F3" s="1"/>
      <c r="G3" s="1"/>
      <c r="H3" s="1"/>
      <c r="J3" s="2">
        <v>1</v>
      </c>
      <c r="N3" s="2">
        <v>2</v>
      </c>
      <c r="O3" s="2">
        <f t="shared" ref="O3:O7" si="1">K74+L74</f>
        <v>0</v>
      </c>
      <c r="P3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</row>
    <row r="4" spans="1:1024" x14ac:dyDescent="0.35">
      <c r="A4" s="1"/>
      <c r="B4" s="1"/>
      <c r="C4" s="1"/>
      <c r="D4" s="1"/>
      <c r="E4" s="4"/>
      <c r="F4" s="1"/>
      <c r="G4" s="1"/>
      <c r="H4" s="1"/>
      <c r="J4" s="2">
        <v>1.5</v>
      </c>
      <c r="N4" s="2">
        <v>3</v>
      </c>
      <c r="O4" s="2">
        <f t="shared" si="1"/>
        <v>0</v>
      </c>
      <c r="P4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1024" x14ac:dyDescent="0.35">
      <c r="A5" s="1"/>
      <c r="B5" s="1"/>
      <c r="C5" s="1"/>
      <c r="D5" s="1"/>
      <c r="E5" s="1"/>
      <c r="F5" s="1"/>
      <c r="G5" s="1"/>
      <c r="H5" s="1"/>
      <c r="J5" s="1"/>
      <c r="N5" s="5" t="s">
        <v>1</v>
      </c>
      <c r="O5" s="2">
        <f t="shared" si="1"/>
        <v>0</v>
      </c>
      <c r="P5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</row>
    <row r="6" spans="1:1024" x14ac:dyDescent="0.35">
      <c r="A6" s="1"/>
      <c r="B6" s="1"/>
      <c r="C6" s="1"/>
      <c r="D6" s="1"/>
      <c r="E6" s="1"/>
      <c r="F6" s="1"/>
      <c r="G6" s="1"/>
      <c r="H6" s="1"/>
      <c r="I6" s="1"/>
      <c r="J6" s="1"/>
      <c r="N6" s="2" t="s">
        <v>2</v>
      </c>
      <c r="O6" s="2">
        <f t="shared" si="1"/>
        <v>0</v>
      </c>
      <c r="P6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</row>
    <row r="7" spans="1:1024" x14ac:dyDescent="0.35">
      <c r="A7" s="1"/>
      <c r="B7" s="1"/>
      <c r="C7" s="1"/>
      <c r="D7" s="1"/>
      <c r="E7" s="245" t="s">
        <v>275</v>
      </c>
      <c r="F7" s="1"/>
      <c r="G7" s="1"/>
      <c r="H7" s="1"/>
      <c r="I7" s="1"/>
      <c r="J7" s="1"/>
      <c r="N7" s="2"/>
      <c r="O7" s="2">
        <f t="shared" si="1"/>
        <v>0</v>
      </c>
      <c r="P7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</row>
    <row r="8" spans="1:1024" x14ac:dyDescent="0.35">
      <c r="A8" s="1"/>
      <c r="B8" s="8"/>
      <c r="C8" s="8"/>
      <c r="D8" s="8"/>
      <c r="E8" s="246" t="s">
        <v>276</v>
      </c>
      <c r="F8" s="8"/>
      <c r="G8" s="1"/>
      <c r="H8" s="1"/>
      <c r="I8" s="1"/>
      <c r="J8" s="1"/>
      <c r="K8" s="1"/>
      <c r="L8" s="1"/>
      <c r="M8" s="1"/>
      <c r="N8" s="1"/>
      <c r="O8" s="2">
        <f t="shared" ref="O8" si="2">K82+L82</f>
        <v>0</v>
      </c>
      <c r="P8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</row>
    <row r="9" spans="1:1024" x14ac:dyDescent="0.35">
      <c r="B9" s="193"/>
      <c r="C9" s="203"/>
      <c r="D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</row>
    <row r="10" spans="1:1024" x14ac:dyDescent="0.35">
      <c r="B10" s="197" t="s">
        <v>254</v>
      </c>
      <c r="C10" s="258" t="s">
        <v>255</v>
      </c>
      <c r="D10" s="259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</row>
    <row r="11" spans="1:1024" x14ac:dyDescent="0.35">
      <c r="A11" s="202"/>
      <c r="B11" s="197" t="s">
        <v>256</v>
      </c>
      <c r="C11" s="326"/>
      <c r="D11" s="327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</row>
    <row r="12" spans="1:1024" x14ac:dyDescent="0.35">
      <c r="A12" s="202"/>
      <c r="B12" s="197" t="s">
        <v>257</v>
      </c>
      <c r="C12" s="328"/>
      <c r="D12" s="329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</row>
    <row r="13" spans="1:1024" x14ac:dyDescent="0.35">
      <c r="A13" s="202"/>
      <c r="B13" s="197" t="s">
        <v>258</v>
      </c>
      <c r="C13" s="326"/>
      <c r="D13" s="327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</row>
    <row r="14" spans="1:1024" x14ac:dyDescent="0.35">
      <c r="A14" s="205"/>
      <c r="B14" s="204"/>
      <c r="C14" s="19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</row>
    <row r="15" spans="1:1024" x14ac:dyDescent="0.35">
      <c r="A15" s="72"/>
      <c r="B15" s="72"/>
      <c r="C15" s="72"/>
      <c r="D15" s="72"/>
      <c r="E15" s="72"/>
      <c r="F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</row>
    <row r="16" spans="1:1024" x14ac:dyDescent="0.35">
      <c r="A16" s="72"/>
      <c r="B16" s="253" t="s">
        <v>294</v>
      </c>
      <c r="C16" s="253"/>
      <c r="D16" s="72"/>
      <c r="E16" s="253" t="s">
        <v>295</v>
      </c>
      <c r="F16" s="253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</row>
    <row r="17" spans="1:40" x14ac:dyDescent="0.35">
      <c r="A17" s="72"/>
      <c r="B17" s="150" t="s">
        <v>288</v>
      </c>
      <c r="C17" s="235">
        <f>COUNTA(Haies!C18:C47)</f>
        <v>1</v>
      </c>
      <c r="D17" s="72"/>
      <c r="E17" s="150" t="s">
        <v>289</v>
      </c>
      <c r="F17" s="235">
        <f>COUNTA(Agroforesterie!B18:B23)</f>
        <v>0</v>
      </c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</row>
    <row r="18" spans="1:40" x14ac:dyDescent="0.35">
      <c r="A18" s="72"/>
      <c r="B18" s="150" t="s">
        <v>193</v>
      </c>
      <c r="C18" s="235">
        <f>Haies!D48</f>
        <v>200</v>
      </c>
      <c r="D18" s="72"/>
      <c r="E18" s="150" t="s">
        <v>287</v>
      </c>
      <c r="F18" s="235">
        <f>Agroforesterie!D24*1000</f>
        <v>0</v>
      </c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</row>
    <row r="19" spans="1:40" x14ac:dyDescent="0.35">
      <c r="A19" s="72"/>
      <c r="B19" s="150" t="s">
        <v>194</v>
      </c>
      <c r="C19" s="235">
        <f>Haies!H48</f>
        <v>200</v>
      </c>
      <c r="D19" s="72"/>
      <c r="E19" s="150" t="s">
        <v>194</v>
      </c>
      <c r="F19" s="235">
        <f>Agroforesterie!E24</f>
        <v>0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</row>
    <row r="20" spans="1:40" ht="15.5" x14ac:dyDescent="0.35">
      <c r="A20" s="72"/>
      <c r="B20" s="150" t="s">
        <v>291</v>
      </c>
      <c r="C20" s="236">
        <f>Haies!C122</f>
        <v>2750.5</v>
      </c>
      <c r="D20" s="72"/>
      <c r="E20" s="151" t="s">
        <v>290</v>
      </c>
      <c r="F20" s="237">
        <f>Agroforesterie!C40</f>
        <v>0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</row>
    <row r="21" spans="1:40" ht="29" x14ac:dyDescent="0.35">
      <c r="A21" s="72"/>
      <c r="B21" s="248" t="s">
        <v>282</v>
      </c>
      <c r="C21" s="236">
        <f>Haies!D128</f>
        <v>2475.4500000000003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</row>
    <row r="22" spans="1:40" x14ac:dyDescent="0.3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</row>
    <row r="23" spans="1:40" x14ac:dyDescent="0.35">
      <c r="A23" s="72"/>
      <c r="B23" s="257" t="s">
        <v>296</v>
      </c>
      <c r="C23" s="257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</row>
    <row r="24" spans="1:40" x14ac:dyDescent="0.35">
      <c r="A24" s="72"/>
      <c r="B24" s="150" t="s">
        <v>274</v>
      </c>
      <c r="C24" s="235">
        <f>COUNTA(RNA!C14:C19)</f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</row>
    <row r="25" spans="1:40" x14ac:dyDescent="0.35">
      <c r="A25" s="72"/>
      <c r="B25" s="150" t="s">
        <v>273</v>
      </c>
      <c r="C25" s="235">
        <f>RNA!D20</f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</row>
    <row r="26" spans="1:40" ht="15.5" x14ac:dyDescent="0.35">
      <c r="A26" s="72"/>
      <c r="B26" s="151" t="s">
        <v>292</v>
      </c>
      <c r="C26" s="237">
        <f>RNA!C32</f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x14ac:dyDescent="0.3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</row>
    <row r="28" spans="1:40" x14ac:dyDescent="0.35">
      <c r="A28" s="72"/>
      <c r="B28" s="150" t="s">
        <v>298</v>
      </c>
      <c r="C28" s="238">
        <f>SUM(C20+F20+C26)</f>
        <v>2750.5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</row>
    <row r="29" spans="1:40" x14ac:dyDescent="0.35">
      <c r="A29" s="72"/>
      <c r="B29" s="150" t="s">
        <v>299</v>
      </c>
      <c r="C29" s="235">
        <f>C18+F18+C25</f>
        <v>200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</row>
    <row r="30" spans="1:40" x14ac:dyDescent="0.3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</row>
    <row r="31" spans="1:40" ht="15.5" x14ac:dyDescent="0.35">
      <c r="A31" s="72"/>
      <c r="B31" s="260" t="s">
        <v>293</v>
      </c>
      <c r="C31" s="261"/>
      <c r="D31" s="196"/>
      <c r="E31" s="254"/>
      <c r="F31" s="254"/>
      <c r="G31" s="71"/>
      <c r="H31" s="71"/>
      <c r="I31" s="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</row>
    <row r="32" spans="1:40" x14ac:dyDescent="0.35">
      <c r="A32" s="72"/>
      <c r="B32" s="199" t="s">
        <v>294</v>
      </c>
      <c r="C32" s="239">
        <f>C21</f>
        <v>2475.4500000000003</v>
      </c>
      <c r="D32" s="71"/>
      <c r="E32" s="71"/>
      <c r="F32" s="71"/>
      <c r="G32" s="71"/>
      <c r="H32" s="71"/>
      <c r="I32" s="1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</row>
    <row r="33" spans="1:40" x14ac:dyDescent="0.35">
      <c r="A33" s="72"/>
      <c r="B33" s="199" t="s">
        <v>295</v>
      </c>
      <c r="C33" s="240">
        <f>F20</f>
        <v>0</v>
      </c>
      <c r="D33" s="71"/>
      <c r="E33" s="71"/>
      <c r="F33" s="71"/>
      <c r="G33" s="71"/>
      <c r="H33" s="71"/>
      <c r="I33" s="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</row>
    <row r="34" spans="1:40" x14ac:dyDescent="0.35">
      <c r="A34" s="72"/>
      <c r="B34" s="199" t="s">
        <v>297</v>
      </c>
      <c r="C34" s="241">
        <f>C26</f>
        <v>0</v>
      </c>
      <c r="D34" s="255"/>
      <c r="E34" s="255"/>
      <c r="F34" s="71"/>
      <c r="G34" s="71"/>
      <c r="H34" s="71"/>
      <c r="I34" s="1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</row>
    <row r="35" spans="1:40" x14ac:dyDescent="0.35">
      <c r="A35" s="72"/>
      <c r="B35" s="200" t="s">
        <v>259</v>
      </c>
      <c r="C35" s="242">
        <f>SUM(C32:C34)</f>
        <v>2475.4500000000003</v>
      </c>
      <c r="D35" s="71"/>
      <c r="E35" s="71"/>
      <c r="F35" s="71"/>
      <c r="G35" s="71"/>
      <c r="H35" s="71"/>
      <c r="I35" s="1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</row>
    <row r="36" spans="1:40" x14ac:dyDescent="0.35">
      <c r="A36" s="72"/>
      <c r="B36" s="8"/>
      <c r="C36" s="71"/>
      <c r="D36" s="198"/>
      <c r="E36" s="71"/>
      <c r="F36" s="71"/>
      <c r="G36" s="71"/>
      <c r="H36" s="71"/>
      <c r="I36" s="1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</row>
    <row r="37" spans="1:40" x14ac:dyDescent="0.35">
      <c r="A37" s="72"/>
      <c r="B37" s="256" t="s">
        <v>260</v>
      </c>
      <c r="C37" s="256"/>
      <c r="D37" s="71"/>
      <c r="E37" s="71"/>
      <c r="F37" s="71"/>
      <c r="G37" s="71"/>
      <c r="H37" s="71"/>
      <c r="I37" s="1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</row>
    <row r="38" spans="1:40" x14ac:dyDescent="0.35">
      <c r="A38" s="72"/>
      <c r="B38" s="201" t="s">
        <v>261</v>
      </c>
      <c r="C38" s="243" t="s">
        <v>262</v>
      </c>
      <c r="D38" s="71"/>
      <c r="E38" s="71"/>
      <c r="F38" s="71"/>
      <c r="G38" s="71"/>
      <c r="H38" s="71"/>
      <c r="I38" s="1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</row>
    <row r="39" spans="1:40" x14ac:dyDescent="0.35">
      <c r="A39" s="72"/>
      <c r="B39" s="201" t="s">
        <v>280</v>
      </c>
      <c r="C39" s="244">
        <f>C35</f>
        <v>2475.4500000000003</v>
      </c>
      <c r="D39" s="8"/>
      <c r="E39" s="8"/>
      <c r="F39" s="8"/>
      <c r="G39" s="8"/>
      <c r="H39" s="8"/>
      <c r="I39" s="8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</row>
    <row r="40" spans="1:40" ht="26.5" x14ac:dyDescent="0.35">
      <c r="A40" s="72"/>
      <c r="B40" s="201" t="s">
        <v>283</v>
      </c>
      <c r="C40" s="249">
        <v>5449.95</v>
      </c>
      <c r="D40" s="195"/>
      <c r="E40" s="195"/>
      <c r="F40" s="195"/>
      <c r="G40" s="72"/>
      <c r="H40" s="72"/>
      <c r="I40" s="250" t="s">
        <v>285</v>
      </c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</row>
    <row r="41" spans="1:40" x14ac:dyDescent="0.35">
      <c r="A41" s="72"/>
      <c r="B41" s="201" t="s">
        <v>284</v>
      </c>
      <c r="C41" s="249" t="s">
        <v>285</v>
      </c>
      <c r="D41" s="195"/>
      <c r="E41" s="195"/>
      <c r="F41" s="195"/>
      <c r="G41" s="72"/>
      <c r="H41" s="72"/>
      <c r="I41" s="250" t="s">
        <v>286</v>
      </c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</row>
    <row r="42" spans="1:40" x14ac:dyDescent="0.35">
      <c r="A42" s="72"/>
      <c r="B42" s="201" t="s">
        <v>281</v>
      </c>
      <c r="C42" s="244">
        <f>IF(C41="oui",C40*30%,0)</f>
        <v>1634.9849999999999</v>
      </c>
      <c r="D42" s="8"/>
      <c r="E42" s="8"/>
      <c r="F42" s="8"/>
      <c r="G42" s="8"/>
      <c r="H42" s="8"/>
      <c r="I42" s="8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</row>
    <row r="43" spans="1:40" x14ac:dyDescent="0.35">
      <c r="A43" s="72"/>
      <c r="B43" s="201" t="s">
        <v>279</v>
      </c>
      <c r="C43" s="244">
        <f>IF(C39&gt;C40,C40-C42,C39-C42)</f>
        <v>840.46500000000037</v>
      </c>
      <c r="D43" s="195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</row>
    <row r="44" spans="1:40" x14ac:dyDescent="0.35">
      <c r="A44" s="72"/>
      <c r="B44" s="195"/>
      <c r="C44" s="195"/>
      <c r="D44" s="195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</row>
    <row r="45" spans="1:40" x14ac:dyDescent="0.35">
      <c r="A45" s="72"/>
      <c r="B45" s="72"/>
      <c r="C45" s="72"/>
      <c r="D45" s="195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</row>
    <row r="46" spans="1:40" x14ac:dyDescent="0.35">
      <c r="A46" s="72"/>
      <c r="B46" s="72"/>
      <c r="C46" s="72"/>
      <c r="D46" s="195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</row>
    <row r="47" spans="1:40" x14ac:dyDescent="0.35">
      <c r="A47" s="72"/>
      <c r="B47" s="72"/>
      <c r="C47" s="72"/>
      <c r="D47" s="195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</row>
    <row r="48" spans="1:40" x14ac:dyDescent="0.3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</row>
    <row r="49" spans="1:40" x14ac:dyDescent="0.35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</row>
    <row r="50" spans="1:40" x14ac:dyDescent="0.3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</row>
    <row r="51" spans="1:40" x14ac:dyDescent="0.3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</row>
    <row r="52" spans="1:40" x14ac:dyDescent="0.35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</row>
    <row r="53" spans="1:40" x14ac:dyDescent="0.3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</row>
    <row r="54" spans="1:40" x14ac:dyDescent="0.3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</row>
    <row r="55" spans="1:40" x14ac:dyDescent="0.3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</row>
    <row r="56" spans="1:40" x14ac:dyDescent="0.35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</row>
    <row r="57" spans="1:40" x14ac:dyDescent="0.3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</row>
    <row r="58" spans="1:40" x14ac:dyDescent="0.3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</row>
    <row r="59" spans="1:40" x14ac:dyDescent="0.3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</row>
    <row r="60" spans="1:40" x14ac:dyDescent="0.3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</row>
    <row r="61" spans="1:40" x14ac:dyDescent="0.3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</row>
    <row r="62" spans="1:40" x14ac:dyDescent="0.3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</row>
    <row r="63" spans="1:40" x14ac:dyDescent="0.3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</row>
    <row r="64" spans="1:40" x14ac:dyDescent="0.3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</row>
    <row r="65" spans="1:40" x14ac:dyDescent="0.3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</row>
    <row r="66" spans="1:40" x14ac:dyDescent="0.3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</row>
    <row r="67" spans="1:40" x14ac:dyDescent="0.3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</row>
    <row r="68" spans="1:40" x14ac:dyDescent="0.3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</row>
    <row r="69" spans="1:40" x14ac:dyDescent="0.3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</row>
    <row r="70" spans="1:40" x14ac:dyDescent="0.3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</row>
    <row r="71" spans="1:40" x14ac:dyDescent="0.3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</row>
    <row r="72" spans="1:40" x14ac:dyDescent="0.3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</row>
    <row r="73" spans="1:40" x14ac:dyDescent="0.3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</row>
    <row r="74" spans="1:40" x14ac:dyDescent="0.3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</row>
    <row r="75" spans="1:40" x14ac:dyDescent="0.3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</row>
    <row r="76" spans="1:40" x14ac:dyDescent="0.3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</row>
    <row r="77" spans="1:40" x14ac:dyDescent="0.3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</row>
    <row r="78" spans="1:40" x14ac:dyDescent="0.3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</row>
    <row r="79" spans="1:40" x14ac:dyDescent="0.3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</row>
    <row r="80" spans="1:40" x14ac:dyDescent="0.3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</row>
    <row r="81" spans="1:40" x14ac:dyDescent="0.3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</row>
    <row r="82" spans="1:40" x14ac:dyDescent="0.3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</row>
    <row r="83" spans="1:40" x14ac:dyDescent="0.3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</row>
    <row r="84" spans="1:40" x14ac:dyDescent="0.3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</row>
    <row r="85" spans="1:40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</row>
    <row r="86" spans="1:40" x14ac:dyDescent="0.3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</row>
    <row r="87" spans="1:40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</row>
    <row r="88" spans="1:40" x14ac:dyDescent="0.3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</row>
    <row r="89" spans="1:40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</row>
    <row r="90" spans="1:40" x14ac:dyDescent="0.3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</row>
    <row r="91" spans="1:40" x14ac:dyDescent="0.3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</row>
    <row r="92" spans="1:40" x14ac:dyDescent="0.3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</row>
    <row r="93" spans="1:40" x14ac:dyDescent="0.3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</row>
    <row r="94" spans="1:40" x14ac:dyDescent="0.3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</row>
    <row r="95" spans="1:40" x14ac:dyDescent="0.3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</row>
    <row r="96" spans="1:40" x14ac:dyDescent="0.3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</row>
    <row r="97" spans="1:40" x14ac:dyDescent="0.35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</row>
    <row r="98" spans="1:40" x14ac:dyDescent="0.35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</row>
    <row r="99" spans="1:40" x14ac:dyDescent="0.35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</row>
    <row r="100" spans="1:40" x14ac:dyDescent="0.3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</row>
    <row r="101" spans="1:40" x14ac:dyDescent="0.3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</row>
    <row r="102" spans="1:40" x14ac:dyDescent="0.35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</row>
    <row r="103" spans="1:40" x14ac:dyDescent="0.35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</row>
    <row r="104" spans="1:40" x14ac:dyDescent="0.3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</row>
    <row r="105" spans="1:40" x14ac:dyDescent="0.3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</row>
    <row r="106" spans="1:40" x14ac:dyDescent="0.35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</row>
    <row r="107" spans="1:40" x14ac:dyDescent="0.35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</row>
    <row r="108" spans="1:40" x14ac:dyDescent="0.35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</row>
    <row r="109" spans="1:40" x14ac:dyDescent="0.3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</row>
    <row r="110" spans="1:40" x14ac:dyDescent="0.35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</row>
    <row r="111" spans="1:40" x14ac:dyDescent="0.35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</row>
    <row r="112" spans="1:40" x14ac:dyDescent="0.35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</row>
    <row r="113" spans="1:40" x14ac:dyDescent="0.35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</row>
    <row r="114" spans="1:40" x14ac:dyDescent="0.35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</row>
    <row r="115" spans="1:40" x14ac:dyDescent="0.35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</row>
    <row r="116" spans="1:40" x14ac:dyDescent="0.35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</row>
    <row r="117" spans="1:40" x14ac:dyDescent="0.35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</row>
    <row r="118" spans="1:40" x14ac:dyDescent="0.35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</row>
    <row r="119" spans="1:40" x14ac:dyDescent="0.35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</row>
    <row r="120" spans="1:40" x14ac:dyDescent="0.35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</row>
    <row r="121" spans="1:40" x14ac:dyDescent="0.35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</row>
    <row r="122" spans="1:40" x14ac:dyDescent="0.35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</row>
    <row r="123" spans="1:40" x14ac:dyDescent="0.35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</row>
    <row r="124" spans="1:40" x14ac:dyDescent="0.35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</row>
    <row r="125" spans="1:40" x14ac:dyDescent="0.35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</row>
    <row r="126" spans="1:40" x14ac:dyDescent="0.35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</row>
    <row r="127" spans="1:40" x14ac:dyDescent="0.35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</row>
    <row r="128" spans="1:40" x14ac:dyDescent="0.35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</row>
    <row r="129" spans="1:16" x14ac:dyDescent="0.35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</row>
    <row r="130" spans="1:16" x14ac:dyDescent="0.35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</row>
    <row r="131" spans="1:16" x14ac:dyDescent="0.35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</row>
    <row r="132" spans="1:16" x14ac:dyDescent="0.35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</row>
    <row r="133" spans="1:16" x14ac:dyDescent="0.35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</row>
    <row r="134" spans="1:16" x14ac:dyDescent="0.35">
      <c r="A134" s="72"/>
      <c r="B134" s="72"/>
      <c r="C134" s="72"/>
    </row>
    <row r="135" spans="1:16" x14ac:dyDescent="0.35">
      <c r="A135" s="72"/>
    </row>
    <row r="136" spans="1:16" x14ac:dyDescent="0.35">
      <c r="A136" s="72"/>
    </row>
    <row r="137" spans="1:16" x14ac:dyDescent="0.35">
      <c r="A137" s="72"/>
    </row>
    <row r="138" spans="1:16" x14ac:dyDescent="0.35">
      <c r="A138" s="72"/>
    </row>
    <row r="139" spans="1:16" x14ac:dyDescent="0.35">
      <c r="A139" s="72"/>
    </row>
  </sheetData>
  <sheetProtection sheet="1" objects="1" scenarios="1"/>
  <protectedRanges>
    <protectedRange sqref="D32:H38 C35:C42" name="Plage5"/>
  </protectedRanges>
  <mergeCells count="12">
    <mergeCell ref="C3:E3"/>
    <mergeCell ref="E16:F16"/>
    <mergeCell ref="E31:F31"/>
    <mergeCell ref="D34:E34"/>
    <mergeCell ref="B37:C37"/>
    <mergeCell ref="B23:C23"/>
    <mergeCell ref="C10:D10"/>
    <mergeCell ref="C11:D11"/>
    <mergeCell ref="C12:D12"/>
    <mergeCell ref="C13:D13"/>
    <mergeCell ref="B16:C16"/>
    <mergeCell ref="B31:C31"/>
  </mergeCells>
  <dataValidations count="1">
    <dataValidation type="list" allowBlank="1" showInputMessage="1" showErrorMessage="1" sqref="C41">
      <formula1>$I$40:$I$41</formula1>
    </dataValidation>
  </dataValidations>
  <pageMargins left="0.7" right="0.7" top="0.75" bottom="0.75" header="0.511811023622047" footer="0.511811023622047"/>
  <pageSetup paperSize="9" scale="51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80"/>
  <sheetViews>
    <sheetView topLeftCell="A106" zoomScale="45" zoomScaleNormal="100" workbookViewId="0">
      <selection activeCell="D128" sqref="D128"/>
    </sheetView>
  </sheetViews>
  <sheetFormatPr baseColWidth="10" defaultColWidth="10.7265625" defaultRowHeight="14.5" x14ac:dyDescent="0.35"/>
  <cols>
    <col min="1" max="1" width="3.453125" customWidth="1"/>
    <col min="2" max="2" width="22.81640625" customWidth="1"/>
    <col min="3" max="3" width="18.453125" customWidth="1"/>
    <col min="4" max="7" width="15.7265625" customWidth="1"/>
    <col min="8" max="8" width="17.453125" customWidth="1"/>
    <col min="9" max="9" width="15.7265625" customWidth="1"/>
    <col min="10" max="10" width="19.1796875" customWidth="1"/>
    <col min="11" max="11" width="17.54296875" customWidth="1"/>
    <col min="12" max="22" width="15.7265625" customWidth="1"/>
    <col min="23" max="23" width="17.1796875" style="1" customWidth="1"/>
    <col min="24" max="24" width="20" style="1" customWidth="1"/>
    <col min="25" max="40" width="11.453125" style="1" customWidth="1"/>
  </cols>
  <sheetData>
    <row r="1" spans="1:4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>
        <f t="shared" ref="L1" si="0">K56+L56</f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AL1"/>
      <c r="AM1"/>
      <c r="AN1"/>
    </row>
    <row r="2" spans="1:40" x14ac:dyDescent="0.35">
      <c r="A2" s="1"/>
      <c r="B2" s="1"/>
      <c r="C2" s="1"/>
      <c r="D2" s="1"/>
      <c r="E2" s="1"/>
      <c r="F2" s="3" t="s">
        <v>0</v>
      </c>
      <c r="G2" s="1"/>
      <c r="H2" s="1"/>
      <c r="I2" s="1"/>
      <c r="J2" s="2">
        <v>0.5</v>
      </c>
      <c r="K2" s="2">
        <v>1</v>
      </c>
      <c r="L2" s="2">
        <f>K76+L76</f>
        <v>0</v>
      </c>
      <c r="M2" s="325">
        <v>0.5</v>
      </c>
      <c r="N2" s="325">
        <v>1</v>
      </c>
      <c r="O2" s="1"/>
      <c r="P2" s="1"/>
      <c r="Q2" s="1"/>
      <c r="R2" s="1"/>
      <c r="S2" s="1"/>
      <c r="T2" s="1"/>
      <c r="U2" s="1"/>
      <c r="V2" s="1"/>
      <c r="AL2"/>
      <c r="AM2"/>
      <c r="AN2"/>
    </row>
    <row r="3" spans="1:40" x14ac:dyDescent="0.35">
      <c r="A3" s="1"/>
      <c r="B3" s="1"/>
      <c r="C3" s="1"/>
      <c r="D3" s="1"/>
      <c r="E3" s="1"/>
      <c r="F3" s="1"/>
      <c r="G3" s="1"/>
      <c r="H3" s="1"/>
      <c r="I3" s="3"/>
      <c r="J3" s="1"/>
      <c r="K3" s="1"/>
      <c r="L3" s="1"/>
      <c r="M3" s="2">
        <v>1</v>
      </c>
      <c r="N3" s="2">
        <v>2</v>
      </c>
      <c r="O3" s="2">
        <f t="shared" ref="O3:O7" si="1">K77+L77</f>
        <v>0</v>
      </c>
      <c r="P3" s="1"/>
      <c r="Q3" s="1"/>
      <c r="R3" s="1"/>
      <c r="S3" s="1"/>
      <c r="T3" s="1"/>
      <c r="U3" s="1"/>
      <c r="V3" s="1"/>
    </row>
    <row r="4" spans="1:40" x14ac:dyDescent="0.35">
      <c r="A4" s="1"/>
      <c r="B4" s="1"/>
      <c r="C4" s="1"/>
      <c r="D4" s="1"/>
      <c r="E4" s="1"/>
      <c r="F4" s="1"/>
      <c r="G4" s="1"/>
      <c r="H4" s="1"/>
      <c r="I4" s="4"/>
      <c r="J4" s="1"/>
      <c r="K4" s="1"/>
      <c r="L4" s="1"/>
      <c r="M4" s="2">
        <v>1.5</v>
      </c>
      <c r="N4" s="2">
        <v>3</v>
      </c>
      <c r="O4" s="2">
        <f t="shared" si="1"/>
        <v>0</v>
      </c>
      <c r="P4" s="1"/>
      <c r="Q4" s="1"/>
      <c r="R4" s="1"/>
      <c r="S4" s="1"/>
      <c r="T4" s="1"/>
      <c r="U4" s="1"/>
      <c r="V4" s="1"/>
    </row>
    <row r="5" spans="1:40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 t="s">
        <v>1</v>
      </c>
      <c r="O5" s="2">
        <f t="shared" si="1"/>
        <v>0</v>
      </c>
      <c r="P5" s="1"/>
      <c r="Q5" s="1"/>
      <c r="R5" s="1"/>
      <c r="S5" s="1"/>
      <c r="T5" s="1"/>
      <c r="U5" s="1"/>
      <c r="V5" s="1"/>
    </row>
    <row r="6" spans="1:40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 t="s">
        <v>2</v>
      </c>
      <c r="O6" s="2">
        <f t="shared" si="1"/>
        <v>0</v>
      </c>
      <c r="P6" s="1"/>
      <c r="Q6" s="1"/>
      <c r="R6" s="1"/>
      <c r="S6" s="1"/>
      <c r="T6" s="1"/>
      <c r="U6" s="1"/>
      <c r="V6" s="1"/>
    </row>
    <row r="7" spans="1:40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>
        <f t="shared" si="1"/>
        <v>0</v>
      </c>
      <c r="P7" s="1"/>
      <c r="Q7" s="1"/>
      <c r="R7" s="1"/>
      <c r="S7" s="1"/>
      <c r="T7" s="1"/>
      <c r="U7" s="1"/>
      <c r="V7" s="1"/>
    </row>
    <row r="8" spans="1:40" ht="15.5" x14ac:dyDescent="0.35">
      <c r="A8" s="1"/>
      <c r="B8" s="6" t="s">
        <v>3</v>
      </c>
      <c r="C8" s="262"/>
      <c r="D8" s="262"/>
      <c r="E8" s="262"/>
      <c r="F8" s="262"/>
      <c r="G8" s="1"/>
      <c r="H8" s="1"/>
      <c r="I8" s="1"/>
      <c r="J8" s="1"/>
      <c r="K8" s="1"/>
      <c r="L8" s="1"/>
      <c r="M8" s="1"/>
      <c r="N8" s="1"/>
      <c r="O8" s="2">
        <f t="shared" ref="O8:O13" si="2">K83+L83</f>
        <v>0</v>
      </c>
      <c r="P8" s="1"/>
      <c r="Q8" s="1"/>
      <c r="R8" s="1"/>
      <c r="S8" s="1"/>
      <c r="T8" s="1"/>
      <c r="U8" s="1"/>
      <c r="V8" s="1"/>
    </row>
    <row r="9" spans="1:40" x14ac:dyDescent="0.35">
      <c r="A9" s="1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>
        <f t="shared" si="2"/>
        <v>0</v>
      </c>
      <c r="P9" s="1"/>
      <c r="Q9" s="1"/>
      <c r="R9" s="1"/>
      <c r="S9" s="1"/>
      <c r="T9" s="1"/>
      <c r="U9" s="1"/>
      <c r="V9" s="1"/>
    </row>
    <row r="10" spans="1:40" x14ac:dyDescent="0.35">
      <c r="A10" s="1"/>
      <c r="B10" s="9"/>
      <c r="C10" s="1" t="s">
        <v>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>
        <f t="shared" si="2"/>
        <v>0</v>
      </c>
      <c r="P10" s="1"/>
      <c r="Q10" s="1"/>
      <c r="R10" s="1"/>
      <c r="S10" s="1"/>
      <c r="T10" s="1"/>
      <c r="U10" s="1"/>
      <c r="V10" s="1"/>
    </row>
    <row r="11" spans="1:40" x14ac:dyDescent="0.35">
      <c r="A11" s="1"/>
      <c r="B11" s="10"/>
      <c r="C11" s="11" t="s">
        <v>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>
        <f t="shared" si="2"/>
        <v>0</v>
      </c>
      <c r="P11" s="1"/>
      <c r="Q11" s="1"/>
      <c r="R11" s="1"/>
      <c r="S11" s="1"/>
      <c r="T11" s="1"/>
      <c r="U11" s="1"/>
      <c r="V11" s="1"/>
    </row>
    <row r="12" spans="1:40" x14ac:dyDescent="0.35">
      <c r="A12" s="1"/>
      <c r="B12" s="12" t="s">
        <v>6</v>
      </c>
      <c r="C12" s="8" t="s">
        <v>7</v>
      </c>
      <c r="D12" s="1"/>
      <c r="E12" s="1"/>
      <c r="F12" s="13"/>
      <c r="G12" s="1" t="s">
        <v>8</v>
      </c>
      <c r="H12" s="1"/>
      <c r="I12" s="1"/>
      <c r="J12" s="1"/>
      <c r="K12" s="1"/>
      <c r="L12" s="1"/>
      <c r="M12" s="1"/>
      <c r="N12" s="1"/>
      <c r="O12" s="2">
        <f t="shared" si="2"/>
        <v>0</v>
      </c>
      <c r="P12" s="1"/>
      <c r="Q12" s="1"/>
      <c r="R12" s="1"/>
      <c r="S12" s="1"/>
      <c r="T12" s="1"/>
      <c r="U12" s="1"/>
      <c r="V12" s="1"/>
    </row>
    <row r="13" spans="1:40" x14ac:dyDescent="0.35">
      <c r="A13" s="1"/>
      <c r="B13" s="1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>
        <f t="shared" si="2"/>
        <v>0</v>
      </c>
      <c r="P13" s="1"/>
      <c r="Q13" s="1"/>
      <c r="R13" s="1"/>
      <c r="S13" s="1"/>
      <c r="T13" s="1"/>
      <c r="U13" s="1"/>
      <c r="V13" s="1"/>
    </row>
    <row r="14" spans="1:40" ht="18.5" x14ac:dyDescent="0.45">
      <c r="A14" s="1" t="s">
        <v>9</v>
      </c>
      <c r="B14" s="15" t="s">
        <v>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40" x14ac:dyDescent="0.35">
      <c r="A15" s="1"/>
      <c r="B15" s="8"/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40" ht="41.25" customHeight="1" x14ac:dyDescent="0.35">
      <c r="A16" s="16"/>
      <c r="B16" s="263" t="s">
        <v>11</v>
      </c>
      <c r="C16" s="263"/>
      <c r="D16" s="264" t="s">
        <v>12</v>
      </c>
      <c r="E16" s="264"/>
      <c r="F16" s="264"/>
      <c r="G16" s="264"/>
      <c r="H16" s="264"/>
      <c r="I16" s="264"/>
      <c r="J16" s="264"/>
      <c r="K16" s="17" t="s">
        <v>13</v>
      </c>
      <c r="L16" s="16"/>
      <c r="M16" s="16"/>
      <c r="N16" s="16"/>
      <c r="O16" s="16"/>
      <c r="P16" s="16"/>
      <c r="Q16" s="16">
        <f>SUM(J56:L56)</f>
        <v>200</v>
      </c>
      <c r="R16" s="16"/>
      <c r="S16" s="16"/>
      <c r="T16" s="16"/>
      <c r="U16" s="16"/>
      <c r="V16" s="16"/>
    </row>
    <row r="17" spans="1:40" ht="45" customHeight="1" x14ac:dyDescent="0.35">
      <c r="A17" s="18"/>
      <c r="B17" s="19" t="s">
        <v>14</v>
      </c>
      <c r="C17" s="20" t="s">
        <v>15</v>
      </c>
      <c r="D17" s="21" t="s">
        <v>16</v>
      </c>
      <c r="E17" s="20" t="s">
        <v>17</v>
      </c>
      <c r="F17" s="20" t="s">
        <v>18</v>
      </c>
      <c r="G17" s="22" t="s">
        <v>19</v>
      </c>
      <c r="H17" s="20" t="s">
        <v>20</v>
      </c>
      <c r="I17" s="19" t="s">
        <v>21</v>
      </c>
      <c r="J17" s="19" t="s">
        <v>22</v>
      </c>
      <c r="K17" s="21" t="s">
        <v>23</v>
      </c>
      <c r="L17" s="18"/>
      <c r="M17" s="18"/>
      <c r="N17" s="18"/>
      <c r="O17" s="23"/>
      <c r="P17" s="18"/>
      <c r="Q17" s="18"/>
      <c r="R17" s="18"/>
      <c r="S17" s="18"/>
      <c r="T17" s="18"/>
      <c r="U17" s="18"/>
      <c r="V17" s="18"/>
    </row>
    <row r="18" spans="1:40" s="33" customFormat="1" ht="15.5" x14ac:dyDescent="0.35">
      <c r="A18" s="24"/>
      <c r="B18" s="25" t="s">
        <v>24</v>
      </c>
      <c r="C18" s="26" t="s">
        <v>253</v>
      </c>
      <c r="D18" s="27">
        <v>200</v>
      </c>
      <c r="E18" s="25">
        <v>1</v>
      </c>
      <c r="F18" s="28">
        <f>IF(C18="","",E18*D18)</f>
        <v>200</v>
      </c>
      <c r="G18" s="29">
        <v>1</v>
      </c>
      <c r="H18" s="179">
        <f t="shared" ref="H18:H19" si="3">IF(G18="","",F18*1/G18)</f>
        <v>200</v>
      </c>
      <c r="I18" s="30">
        <v>50</v>
      </c>
      <c r="J18" s="181">
        <f t="shared" ref="J18:J19" si="4">IF(F18="","",H18-I18)</f>
        <v>150</v>
      </c>
      <c r="K18" s="31">
        <f t="shared" ref="K18:K19" si="5">IF(C18="","",IF(OR(E18=1),D18,2*D18)*0.001)</f>
        <v>0.2</v>
      </c>
      <c r="L18" s="6"/>
      <c r="M18" s="6"/>
      <c r="O18" s="32">
        <f t="shared" ref="O18:O27" si="6">SUM(J56:L56)</f>
        <v>200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s="33" customFormat="1" ht="15.5" x14ac:dyDescent="0.35">
      <c r="A19" s="24"/>
      <c r="B19" s="34"/>
      <c r="C19" s="35"/>
      <c r="D19" s="36"/>
      <c r="E19" s="34"/>
      <c r="F19" s="28" t="str">
        <f t="shared" ref="F19" si="7">IF(C19="","",E19*D19)</f>
        <v/>
      </c>
      <c r="G19" s="37"/>
      <c r="H19" s="179" t="str">
        <f t="shared" si="3"/>
        <v/>
      </c>
      <c r="I19" s="38"/>
      <c r="J19" s="181" t="str">
        <f t="shared" si="4"/>
        <v/>
      </c>
      <c r="K19" s="31" t="str">
        <f t="shared" si="5"/>
        <v/>
      </c>
      <c r="L19" s="6"/>
      <c r="M19" s="6"/>
      <c r="N19" s="6"/>
      <c r="O19" s="32">
        <f t="shared" si="6"/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s="33" customFormat="1" ht="15.5" x14ac:dyDescent="0.35">
      <c r="A20" s="24"/>
      <c r="B20" s="170"/>
      <c r="C20" s="171"/>
      <c r="D20" s="172"/>
      <c r="E20" s="170"/>
      <c r="F20" s="28" t="str">
        <f t="shared" ref="F20:F47" si="8">IF(C20="","",E20*D20)</f>
        <v/>
      </c>
      <c r="G20" s="37"/>
      <c r="H20" s="179" t="str">
        <f t="shared" ref="H20:H47" si="9">IF(G20="","",F20*1/G20)</f>
        <v/>
      </c>
      <c r="I20" s="38"/>
      <c r="J20" s="181" t="str">
        <f t="shared" ref="J20:J47" si="10">IF(F20="","",H20-I20)</f>
        <v/>
      </c>
      <c r="K20" s="31" t="str">
        <f t="shared" ref="K20:K47" si="11">IF(C20="","",IF(OR(E20=1),D20,2*D20)*0.001)</f>
        <v/>
      </c>
      <c r="L20" s="6"/>
      <c r="M20" s="6"/>
      <c r="N20" s="6"/>
      <c r="O20" s="32">
        <f t="shared" si="6"/>
        <v>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s="33" customFormat="1" ht="15.5" x14ac:dyDescent="0.35">
      <c r="A21" s="24"/>
      <c r="B21" s="170"/>
      <c r="C21" s="171"/>
      <c r="D21" s="172"/>
      <c r="E21" s="170"/>
      <c r="F21" s="28" t="str">
        <f t="shared" si="8"/>
        <v/>
      </c>
      <c r="G21" s="37"/>
      <c r="H21" s="179" t="str">
        <f t="shared" si="9"/>
        <v/>
      </c>
      <c r="I21" s="38"/>
      <c r="J21" s="181" t="str">
        <f t="shared" si="10"/>
        <v/>
      </c>
      <c r="K21" s="31" t="str">
        <f t="shared" si="11"/>
        <v/>
      </c>
      <c r="L21" s="6"/>
      <c r="M21" s="6"/>
      <c r="N21" s="6"/>
      <c r="O21" s="32">
        <f t="shared" si="6"/>
        <v>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s="33" customFormat="1" ht="15.5" x14ac:dyDescent="0.35">
      <c r="A22" s="24"/>
      <c r="B22" s="170"/>
      <c r="C22" s="171"/>
      <c r="D22" s="172"/>
      <c r="E22" s="170"/>
      <c r="F22" s="28" t="str">
        <f t="shared" si="8"/>
        <v/>
      </c>
      <c r="G22" s="37"/>
      <c r="H22" s="179" t="str">
        <f>IF(G22="","",F22*1/G22)</f>
        <v/>
      </c>
      <c r="I22" s="38"/>
      <c r="J22" s="181" t="str">
        <f t="shared" si="10"/>
        <v/>
      </c>
      <c r="K22" s="31" t="str">
        <f t="shared" si="11"/>
        <v/>
      </c>
      <c r="L22" s="6"/>
      <c r="M22" s="6"/>
      <c r="N22" s="6"/>
      <c r="O22" s="32">
        <f t="shared" si="6"/>
        <v>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s="33" customFormat="1" ht="15.5" x14ac:dyDescent="0.35">
      <c r="A23" s="24"/>
      <c r="B23" s="170"/>
      <c r="C23" s="171"/>
      <c r="D23" s="172"/>
      <c r="E23" s="170"/>
      <c r="F23" s="28" t="str">
        <f t="shared" si="8"/>
        <v/>
      </c>
      <c r="G23" s="37"/>
      <c r="H23" s="179" t="str">
        <f t="shared" si="9"/>
        <v/>
      </c>
      <c r="I23" s="38"/>
      <c r="J23" s="181" t="str">
        <f t="shared" si="10"/>
        <v/>
      </c>
      <c r="K23" s="31" t="str">
        <f t="shared" si="11"/>
        <v/>
      </c>
      <c r="L23" s="6"/>
      <c r="M23" s="6"/>
      <c r="N23" s="6"/>
      <c r="O23" s="32">
        <f t="shared" si="6"/>
        <v>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s="33" customFormat="1" ht="15.5" x14ac:dyDescent="0.35">
      <c r="A24" s="24"/>
      <c r="B24" s="170"/>
      <c r="C24" s="171"/>
      <c r="D24" s="172"/>
      <c r="E24" s="170"/>
      <c r="F24" s="28" t="str">
        <f t="shared" si="8"/>
        <v/>
      </c>
      <c r="G24" s="37"/>
      <c r="H24" s="179" t="str">
        <f t="shared" si="9"/>
        <v/>
      </c>
      <c r="I24" s="38"/>
      <c r="J24" s="181" t="str">
        <f t="shared" si="10"/>
        <v/>
      </c>
      <c r="K24" s="31" t="str">
        <f t="shared" si="11"/>
        <v/>
      </c>
      <c r="L24" s="6"/>
      <c r="M24" s="6"/>
      <c r="N24" s="6"/>
      <c r="O24" s="32">
        <f t="shared" si="6"/>
        <v>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s="33" customFormat="1" ht="15.5" x14ac:dyDescent="0.35">
      <c r="A25" s="24"/>
      <c r="B25" s="170"/>
      <c r="C25" s="171"/>
      <c r="D25" s="172"/>
      <c r="E25" s="170"/>
      <c r="F25" s="28" t="str">
        <f t="shared" si="8"/>
        <v/>
      </c>
      <c r="G25" s="37"/>
      <c r="H25" s="179" t="str">
        <f t="shared" si="9"/>
        <v/>
      </c>
      <c r="I25" s="38"/>
      <c r="J25" s="181" t="str">
        <f t="shared" si="10"/>
        <v/>
      </c>
      <c r="K25" s="31" t="str">
        <f t="shared" si="11"/>
        <v/>
      </c>
      <c r="L25" s="6"/>
      <c r="M25" s="6"/>
      <c r="N25" s="6"/>
      <c r="O25" s="32">
        <f t="shared" si="6"/>
        <v>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s="33" customFormat="1" ht="15.5" x14ac:dyDescent="0.35">
      <c r="A26" s="24"/>
      <c r="B26" s="170"/>
      <c r="C26" s="171"/>
      <c r="D26" s="172"/>
      <c r="E26" s="170"/>
      <c r="F26" s="28" t="str">
        <f t="shared" si="8"/>
        <v/>
      </c>
      <c r="G26" s="37"/>
      <c r="H26" s="179" t="str">
        <f t="shared" si="9"/>
        <v/>
      </c>
      <c r="I26" s="38"/>
      <c r="J26" s="181" t="str">
        <f t="shared" si="10"/>
        <v/>
      </c>
      <c r="K26" s="31" t="str">
        <f t="shared" si="11"/>
        <v/>
      </c>
      <c r="L26" s="6"/>
      <c r="M26" s="6"/>
      <c r="N26" s="6"/>
      <c r="O26" s="32">
        <f t="shared" si="6"/>
        <v>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s="33" customFormat="1" ht="15.5" x14ac:dyDescent="0.35">
      <c r="A27" s="24"/>
      <c r="B27" s="170"/>
      <c r="C27" s="171"/>
      <c r="D27" s="172"/>
      <c r="E27" s="170"/>
      <c r="F27" s="28" t="str">
        <f t="shared" si="8"/>
        <v/>
      </c>
      <c r="G27" s="37"/>
      <c r="H27" s="179" t="str">
        <f t="shared" si="9"/>
        <v/>
      </c>
      <c r="I27" s="38"/>
      <c r="J27" s="181" t="str">
        <f t="shared" si="10"/>
        <v/>
      </c>
      <c r="K27" s="31" t="str">
        <f t="shared" si="11"/>
        <v/>
      </c>
      <c r="L27" s="6"/>
      <c r="M27" s="6"/>
      <c r="N27" s="6"/>
      <c r="O27" s="32">
        <f t="shared" si="6"/>
        <v>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s="33" customFormat="1" ht="15.5" x14ac:dyDescent="0.35">
      <c r="A28" s="24"/>
      <c r="B28" s="170"/>
      <c r="C28" s="171"/>
      <c r="D28" s="172"/>
      <c r="E28" s="170"/>
      <c r="F28" s="28" t="str">
        <f t="shared" si="8"/>
        <v/>
      </c>
      <c r="G28" s="37"/>
      <c r="H28" s="179" t="str">
        <f t="shared" si="9"/>
        <v/>
      </c>
      <c r="I28" s="38"/>
      <c r="J28" s="181" t="str">
        <f t="shared" si="10"/>
        <v/>
      </c>
      <c r="K28" s="31" t="str">
        <f t="shared" si="11"/>
        <v/>
      </c>
      <c r="L28" s="6"/>
      <c r="M28" s="6"/>
      <c r="N28" s="6"/>
      <c r="O28" s="32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s="33" customFormat="1" ht="15.5" x14ac:dyDescent="0.35">
      <c r="A29" s="24"/>
      <c r="B29" s="170"/>
      <c r="C29" s="171"/>
      <c r="D29" s="172"/>
      <c r="E29" s="170"/>
      <c r="F29" s="28" t="str">
        <f t="shared" si="8"/>
        <v/>
      </c>
      <c r="G29" s="37"/>
      <c r="H29" s="179" t="str">
        <f t="shared" si="9"/>
        <v/>
      </c>
      <c r="I29" s="38"/>
      <c r="J29" s="181" t="str">
        <f t="shared" si="10"/>
        <v/>
      </c>
      <c r="K29" s="31" t="str">
        <f t="shared" si="11"/>
        <v/>
      </c>
      <c r="L29" s="6"/>
      <c r="M29" s="6"/>
      <c r="N29" s="6"/>
      <c r="O29" s="3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s="33" customFormat="1" ht="15.5" x14ac:dyDescent="0.35">
      <c r="A30" s="24"/>
      <c r="B30" s="170"/>
      <c r="C30" s="171"/>
      <c r="D30" s="172"/>
      <c r="E30" s="170"/>
      <c r="F30" s="28" t="str">
        <f t="shared" si="8"/>
        <v/>
      </c>
      <c r="G30" s="37"/>
      <c r="H30" s="179" t="str">
        <f t="shared" si="9"/>
        <v/>
      </c>
      <c r="I30" s="38"/>
      <c r="J30" s="181" t="str">
        <f t="shared" si="10"/>
        <v/>
      </c>
      <c r="K30" s="31" t="str">
        <f t="shared" si="11"/>
        <v/>
      </c>
      <c r="L30" s="6"/>
      <c r="M30" s="6"/>
      <c r="N30" s="6"/>
      <c r="O30" s="32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s="33" customFormat="1" ht="15.5" x14ac:dyDescent="0.35">
      <c r="A31" s="24"/>
      <c r="B31" s="170"/>
      <c r="C31" s="171"/>
      <c r="D31" s="172"/>
      <c r="E31" s="170"/>
      <c r="F31" s="28" t="str">
        <f t="shared" si="8"/>
        <v/>
      </c>
      <c r="G31" s="37"/>
      <c r="H31" s="179" t="str">
        <f t="shared" si="9"/>
        <v/>
      </c>
      <c r="I31" s="38"/>
      <c r="J31" s="181" t="str">
        <f t="shared" si="10"/>
        <v/>
      </c>
      <c r="K31" s="31" t="str">
        <f t="shared" si="11"/>
        <v/>
      </c>
      <c r="L31" s="6"/>
      <c r="M31" s="6"/>
      <c r="N31" s="6"/>
      <c r="O31" s="32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s="33" customFormat="1" ht="15.5" x14ac:dyDescent="0.35">
      <c r="A32" s="24"/>
      <c r="B32" s="170"/>
      <c r="C32" s="171"/>
      <c r="D32" s="172"/>
      <c r="E32" s="170"/>
      <c r="F32" s="28" t="str">
        <f t="shared" si="8"/>
        <v/>
      </c>
      <c r="G32" s="37"/>
      <c r="H32" s="179" t="str">
        <f t="shared" si="9"/>
        <v/>
      </c>
      <c r="I32" s="38"/>
      <c r="J32" s="181" t="str">
        <f t="shared" si="10"/>
        <v/>
      </c>
      <c r="K32" s="31" t="str">
        <f t="shared" si="11"/>
        <v/>
      </c>
      <c r="L32" s="6"/>
      <c r="M32" s="6"/>
      <c r="N32" s="6"/>
      <c r="O32" s="32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33" customFormat="1" ht="15.5" x14ac:dyDescent="0.35">
      <c r="A33" s="24"/>
      <c r="B33" s="170"/>
      <c r="C33" s="171"/>
      <c r="D33" s="172"/>
      <c r="E33" s="170"/>
      <c r="F33" s="28" t="str">
        <f t="shared" si="8"/>
        <v/>
      </c>
      <c r="G33" s="37"/>
      <c r="H33" s="179" t="str">
        <f t="shared" si="9"/>
        <v/>
      </c>
      <c r="I33" s="38"/>
      <c r="J33" s="181" t="str">
        <f t="shared" si="10"/>
        <v/>
      </c>
      <c r="K33" s="31" t="str">
        <f t="shared" si="11"/>
        <v/>
      </c>
      <c r="L33" s="6"/>
      <c r="M33" s="6"/>
      <c r="N33" s="6"/>
      <c r="O33" s="32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s="33" customFormat="1" ht="15.5" x14ac:dyDescent="0.35">
      <c r="A34" s="24"/>
      <c r="B34" s="170"/>
      <c r="C34" s="171"/>
      <c r="D34" s="172"/>
      <c r="E34" s="170"/>
      <c r="F34" s="28" t="str">
        <f t="shared" si="8"/>
        <v/>
      </c>
      <c r="G34" s="37"/>
      <c r="H34" s="179" t="str">
        <f t="shared" si="9"/>
        <v/>
      </c>
      <c r="I34" s="38"/>
      <c r="J34" s="181" t="str">
        <f t="shared" si="10"/>
        <v/>
      </c>
      <c r="K34" s="31" t="str">
        <f t="shared" si="11"/>
        <v/>
      </c>
      <c r="L34" s="6"/>
      <c r="M34" s="6"/>
      <c r="N34" s="6"/>
      <c r="O34" s="32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s="33" customFormat="1" ht="15.5" x14ac:dyDescent="0.35">
      <c r="A35" s="24"/>
      <c r="B35" s="170"/>
      <c r="C35" s="171"/>
      <c r="D35" s="172"/>
      <c r="E35" s="170"/>
      <c r="F35" s="28" t="str">
        <f t="shared" si="8"/>
        <v/>
      </c>
      <c r="G35" s="37"/>
      <c r="H35" s="179" t="str">
        <f t="shared" si="9"/>
        <v/>
      </c>
      <c r="I35" s="38"/>
      <c r="J35" s="181" t="str">
        <f t="shared" si="10"/>
        <v/>
      </c>
      <c r="K35" s="31" t="str">
        <f t="shared" si="11"/>
        <v/>
      </c>
      <c r="L35" s="6"/>
      <c r="M35" s="6"/>
      <c r="N35" s="6"/>
      <c r="O35" s="32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s="33" customFormat="1" ht="15.5" x14ac:dyDescent="0.35">
      <c r="A36" s="24"/>
      <c r="B36" s="170"/>
      <c r="C36" s="171"/>
      <c r="D36" s="172"/>
      <c r="E36" s="170"/>
      <c r="F36" s="28" t="str">
        <f t="shared" si="8"/>
        <v/>
      </c>
      <c r="G36" s="37"/>
      <c r="H36" s="179" t="str">
        <f t="shared" si="9"/>
        <v/>
      </c>
      <c r="I36" s="38"/>
      <c r="J36" s="181" t="str">
        <f t="shared" si="10"/>
        <v/>
      </c>
      <c r="K36" s="31" t="str">
        <f t="shared" si="11"/>
        <v/>
      </c>
      <c r="L36" s="6"/>
      <c r="M36" s="6"/>
      <c r="N36" s="6"/>
      <c r="O36" s="32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s="33" customFormat="1" ht="15.5" x14ac:dyDescent="0.35">
      <c r="A37" s="24"/>
      <c r="B37" s="170"/>
      <c r="C37" s="171"/>
      <c r="D37" s="172"/>
      <c r="E37" s="170"/>
      <c r="F37" s="28" t="str">
        <f t="shared" si="8"/>
        <v/>
      </c>
      <c r="G37" s="37"/>
      <c r="H37" s="179" t="str">
        <f t="shared" si="9"/>
        <v/>
      </c>
      <c r="I37" s="38"/>
      <c r="J37" s="181" t="str">
        <f t="shared" si="10"/>
        <v/>
      </c>
      <c r="K37" s="31" t="str">
        <f t="shared" si="11"/>
        <v/>
      </c>
      <c r="L37" s="6"/>
      <c r="M37" s="6"/>
      <c r="N37" s="6"/>
      <c r="O37" s="32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s="33" customFormat="1" ht="15.5" x14ac:dyDescent="0.35">
      <c r="A38" s="24"/>
      <c r="B38" s="170"/>
      <c r="C38" s="171"/>
      <c r="D38" s="172"/>
      <c r="E38" s="170"/>
      <c r="F38" s="28" t="str">
        <f t="shared" si="8"/>
        <v/>
      </c>
      <c r="G38" s="37"/>
      <c r="H38" s="179" t="str">
        <f t="shared" si="9"/>
        <v/>
      </c>
      <c r="I38" s="38"/>
      <c r="J38" s="181" t="str">
        <f t="shared" si="10"/>
        <v/>
      </c>
      <c r="K38" s="31" t="str">
        <f t="shared" si="11"/>
        <v/>
      </c>
      <c r="L38" s="6"/>
      <c r="M38" s="6"/>
      <c r="N38" s="6"/>
      <c r="O38" s="32">
        <f t="shared" ref="O38:O47" si="12">SUM(J76:L76)</f>
        <v>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s="33" customFormat="1" ht="15.5" x14ac:dyDescent="0.35">
      <c r="A39" s="24"/>
      <c r="B39" s="170"/>
      <c r="C39" s="171"/>
      <c r="D39" s="172"/>
      <c r="E39" s="170"/>
      <c r="F39" s="28" t="str">
        <f t="shared" si="8"/>
        <v/>
      </c>
      <c r="G39" s="37"/>
      <c r="H39" s="179" t="str">
        <f t="shared" si="9"/>
        <v/>
      </c>
      <c r="I39" s="38"/>
      <c r="J39" s="181" t="str">
        <f t="shared" si="10"/>
        <v/>
      </c>
      <c r="K39" s="31" t="str">
        <f t="shared" si="11"/>
        <v/>
      </c>
      <c r="L39" s="6"/>
      <c r="M39" s="6"/>
      <c r="N39" s="6"/>
      <c r="O39" s="32">
        <f t="shared" si="12"/>
        <v>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s="33" customFormat="1" ht="15.5" x14ac:dyDescent="0.35">
      <c r="A40" s="24"/>
      <c r="B40" s="170"/>
      <c r="C40" s="171"/>
      <c r="D40" s="172"/>
      <c r="E40" s="170"/>
      <c r="F40" s="28" t="str">
        <f t="shared" si="8"/>
        <v/>
      </c>
      <c r="G40" s="37"/>
      <c r="H40" s="179" t="str">
        <f t="shared" si="9"/>
        <v/>
      </c>
      <c r="I40" s="38"/>
      <c r="J40" s="181" t="str">
        <f t="shared" si="10"/>
        <v/>
      </c>
      <c r="K40" s="31" t="str">
        <f t="shared" si="11"/>
        <v/>
      </c>
      <c r="L40" s="6"/>
      <c r="M40" s="6"/>
      <c r="N40" s="6"/>
      <c r="O40" s="32">
        <f t="shared" si="12"/>
        <v>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s="33" customFormat="1" ht="15.5" x14ac:dyDescent="0.35">
      <c r="A41" s="24"/>
      <c r="B41" s="170"/>
      <c r="C41" s="171"/>
      <c r="D41" s="172"/>
      <c r="E41" s="170"/>
      <c r="F41" s="28" t="str">
        <f t="shared" si="8"/>
        <v/>
      </c>
      <c r="G41" s="37"/>
      <c r="H41" s="179" t="str">
        <f t="shared" si="9"/>
        <v/>
      </c>
      <c r="I41" s="38"/>
      <c r="J41" s="181" t="str">
        <f t="shared" si="10"/>
        <v/>
      </c>
      <c r="K41" s="31" t="str">
        <f t="shared" si="11"/>
        <v/>
      </c>
      <c r="L41" s="6"/>
      <c r="M41" s="6"/>
      <c r="N41" s="6"/>
      <c r="O41" s="32">
        <f t="shared" si="12"/>
        <v>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s="33" customFormat="1" ht="15.5" x14ac:dyDescent="0.35">
      <c r="A42" s="24"/>
      <c r="B42" s="170"/>
      <c r="C42" s="171"/>
      <c r="D42" s="172"/>
      <c r="E42" s="170"/>
      <c r="F42" s="28" t="str">
        <f t="shared" si="8"/>
        <v/>
      </c>
      <c r="G42" s="37"/>
      <c r="H42" s="179" t="str">
        <f t="shared" si="9"/>
        <v/>
      </c>
      <c r="I42" s="38"/>
      <c r="J42" s="181" t="str">
        <f t="shared" si="10"/>
        <v/>
      </c>
      <c r="K42" s="31" t="str">
        <f t="shared" si="11"/>
        <v/>
      </c>
      <c r="L42" s="6"/>
      <c r="M42" s="6"/>
      <c r="N42" s="6"/>
      <c r="O42" s="32">
        <f t="shared" si="12"/>
        <v>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s="33" customFormat="1" ht="15.5" x14ac:dyDescent="0.35">
      <c r="A43" s="24"/>
      <c r="B43" s="170"/>
      <c r="C43" s="171"/>
      <c r="D43" s="172"/>
      <c r="E43" s="170"/>
      <c r="F43" s="28" t="str">
        <f t="shared" si="8"/>
        <v/>
      </c>
      <c r="G43" s="37"/>
      <c r="H43" s="179" t="str">
        <f t="shared" si="9"/>
        <v/>
      </c>
      <c r="I43" s="38"/>
      <c r="J43" s="181" t="str">
        <f t="shared" si="10"/>
        <v/>
      </c>
      <c r="K43" s="31" t="str">
        <f t="shared" si="11"/>
        <v/>
      </c>
      <c r="L43" s="6"/>
      <c r="M43" s="6"/>
      <c r="N43" s="6"/>
      <c r="O43" s="32">
        <f t="shared" si="12"/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s="33" customFormat="1" ht="15.5" x14ac:dyDescent="0.35">
      <c r="A44" s="24"/>
      <c r="B44" s="170"/>
      <c r="C44" s="171"/>
      <c r="D44" s="172"/>
      <c r="E44" s="170"/>
      <c r="F44" s="28" t="str">
        <f t="shared" si="8"/>
        <v/>
      </c>
      <c r="G44" s="37"/>
      <c r="H44" s="179" t="str">
        <f t="shared" si="9"/>
        <v/>
      </c>
      <c r="I44" s="38"/>
      <c r="J44" s="181" t="str">
        <f t="shared" si="10"/>
        <v/>
      </c>
      <c r="K44" s="31" t="str">
        <f t="shared" si="11"/>
        <v/>
      </c>
      <c r="L44" s="6"/>
      <c r="M44" s="6"/>
      <c r="N44" s="6"/>
      <c r="O44" s="32">
        <f t="shared" si="12"/>
        <v>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s="33" customFormat="1" ht="15.5" x14ac:dyDescent="0.35">
      <c r="A45" s="24"/>
      <c r="B45" s="170"/>
      <c r="C45" s="171"/>
      <c r="D45" s="172"/>
      <c r="E45" s="170"/>
      <c r="F45" s="28" t="str">
        <f t="shared" si="8"/>
        <v/>
      </c>
      <c r="G45" s="37"/>
      <c r="H45" s="179" t="str">
        <f t="shared" si="9"/>
        <v/>
      </c>
      <c r="I45" s="38"/>
      <c r="J45" s="181" t="str">
        <f t="shared" si="10"/>
        <v/>
      </c>
      <c r="K45" s="31" t="str">
        <f t="shared" si="11"/>
        <v/>
      </c>
      <c r="L45" s="6"/>
      <c r="M45" s="6"/>
      <c r="N45" s="6"/>
      <c r="O45" s="32">
        <f t="shared" si="12"/>
        <v>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s="33" customFormat="1" ht="15.5" x14ac:dyDescent="0.35">
      <c r="A46" s="24"/>
      <c r="B46" s="170"/>
      <c r="C46" s="171"/>
      <c r="D46" s="172"/>
      <c r="E46" s="170"/>
      <c r="F46" s="28" t="str">
        <f t="shared" si="8"/>
        <v/>
      </c>
      <c r="G46" s="37"/>
      <c r="H46" s="179" t="str">
        <f t="shared" si="9"/>
        <v/>
      </c>
      <c r="I46" s="38"/>
      <c r="J46" s="181" t="str">
        <f t="shared" si="10"/>
        <v/>
      </c>
      <c r="K46" s="31" t="str">
        <f t="shared" si="11"/>
        <v/>
      </c>
      <c r="L46" s="6"/>
      <c r="M46" s="6"/>
      <c r="N46" s="6"/>
      <c r="O46" s="32">
        <f t="shared" si="12"/>
        <v>0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s="33" customFormat="1" ht="15.5" x14ac:dyDescent="0.35">
      <c r="A47" s="24"/>
      <c r="B47" s="170"/>
      <c r="C47" s="171"/>
      <c r="D47" s="172"/>
      <c r="E47" s="170"/>
      <c r="F47" s="28" t="str">
        <f t="shared" si="8"/>
        <v/>
      </c>
      <c r="G47" s="37"/>
      <c r="H47" s="179" t="str">
        <f t="shared" si="9"/>
        <v/>
      </c>
      <c r="I47" s="38"/>
      <c r="J47" s="181" t="str">
        <f t="shared" si="10"/>
        <v/>
      </c>
      <c r="K47" s="31" t="str">
        <f t="shared" si="11"/>
        <v/>
      </c>
      <c r="L47" s="6"/>
      <c r="M47" s="6"/>
      <c r="N47" s="6"/>
      <c r="O47" s="32">
        <f t="shared" si="12"/>
        <v>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s="33" customFormat="1" ht="15.5" x14ac:dyDescent="0.35">
      <c r="A48" s="6"/>
      <c r="B48" s="39" t="s">
        <v>25</v>
      </c>
      <c r="C48" s="40"/>
      <c r="D48" s="41">
        <f>SUM(D18:D47)</f>
        <v>200</v>
      </c>
      <c r="E48" s="41"/>
      <c r="F48" s="41">
        <f>SUM(F18:F47)</f>
        <v>200</v>
      </c>
      <c r="G48" s="41"/>
      <c r="H48" s="180">
        <f>SUM(H18:H47)</f>
        <v>200</v>
      </c>
      <c r="I48" s="41">
        <f>SUM(I18:I47)</f>
        <v>50</v>
      </c>
      <c r="J48" s="180">
        <f>SUM(J18:J47)</f>
        <v>150</v>
      </c>
      <c r="K48" s="41">
        <f>SUM(K18:K47)</f>
        <v>0.2</v>
      </c>
      <c r="L48" s="6"/>
      <c r="M48" s="6"/>
      <c r="N48" s="6"/>
      <c r="O48" s="32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4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40" ht="18.5" x14ac:dyDescent="0.45">
      <c r="A50" s="1"/>
      <c r="B50" s="15" t="s">
        <v>26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4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40" x14ac:dyDescent="0.35">
      <c r="A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40" s="33" customFormat="1" ht="15.75" customHeight="1" x14ac:dyDescent="0.35">
      <c r="A53" s="6"/>
      <c r="B53" s="43"/>
      <c r="C53" s="43"/>
      <c r="D53" s="265" t="s">
        <v>27</v>
      </c>
      <c r="E53" s="265"/>
      <c r="F53" s="265"/>
      <c r="G53" s="265"/>
      <c r="H53" s="266" t="s">
        <v>28</v>
      </c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7"/>
      <c r="W53" s="268"/>
      <c r="X53" s="268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s="33" customFormat="1" ht="63" customHeight="1" x14ac:dyDescent="0.35">
      <c r="A54" s="44"/>
      <c r="B54" s="269" t="s">
        <v>11</v>
      </c>
      <c r="C54" s="269"/>
      <c r="D54" s="45" t="s">
        <v>29</v>
      </c>
      <c r="E54" s="46" t="s">
        <v>30</v>
      </c>
      <c r="F54" s="45" t="s">
        <v>249</v>
      </c>
      <c r="G54" s="45" t="s">
        <v>248</v>
      </c>
      <c r="H54" s="47" t="s">
        <v>33</v>
      </c>
      <c r="I54" s="48" t="s">
        <v>34</v>
      </c>
      <c r="J54" s="270" t="s">
        <v>35</v>
      </c>
      <c r="K54" s="270"/>
      <c r="L54" s="270"/>
      <c r="M54" s="47" t="s">
        <v>36</v>
      </c>
      <c r="N54" s="47" t="s">
        <v>37</v>
      </c>
      <c r="O54" s="49" t="s">
        <v>38</v>
      </c>
      <c r="P54" s="270" t="s">
        <v>246</v>
      </c>
      <c r="Q54" s="270"/>
      <c r="R54" s="49" t="s">
        <v>39</v>
      </c>
      <c r="S54" s="271" t="s">
        <v>245</v>
      </c>
      <c r="T54" s="271"/>
      <c r="U54" s="49" t="s">
        <v>40</v>
      </c>
      <c r="V54" s="49" t="s">
        <v>41</v>
      </c>
      <c r="W54" s="152"/>
      <c r="X54" s="152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s="33" customFormat="1" ht="43.5" x14ac:dyDescent="0.35">
      <c r="A55" s="50"/>
      <c r="B55" s="51" t="s">
        <v>14</v>
      </c>
      <c r="C55" s="52" t="s">
        <v>15</v>
      </c>
      <c r="D55" s="53" t="s">
        <v>42</v>
      </c>
      <c r="E55" s="54" t="s">
        <v>42</v>
      </c>
      <c r="F55" s="55" t="s">
        <v>42</v>
      </c>
      <c r="G55" s="56" t="s">
        <v>42</v>
      </c>
      <c r="H55" s="52" t="s">
        <v>43</v>
      </c>
      <c r="I55" s="53" t="s">
        <v>42</v>
      </c>
      <c r="J55" s="57" t="s">
        <v>195</v>
      </c>
      <c r="K55" s="57" t="s">
        <v>44</v>
      </c>
      <c r="L55" s="57" t="s">
        <v>45</v>
      </c>
      <c r="M55" s="54" t="s">
        <v>42</v>
      </c>
      <c r="N55" s="54" t="s">
        <v>42</v>
      </c>
      <c r="O55" s="54" t="s">
        <v>42</v>
      </c>
      <c r="P55" s="53" t="s">
        <v>42</v>
      </c>
      <c r="Q55" s="57" t="s">
        <v>46</v>
      </c>
      <c r="R55" s="53" t="s">
        <v>42</v>
      </c>
      <c r="S55" s="53" t="s">
        <v>42</v>
      </c>
      <c r="T55" s="57" t="s">
        <v>46</v>
      </c>
      <c r="U55" s="58" t="s">
        <v>42</v>
      </c>
      <c r="V55" s="163" t="s">
        <v>42</v>
      </c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40" s="33" customFormat="1" ht="15.5" x14ac:dyDescent="0.35">
      <c r="A56" s="24"/>
      <c r="B56" s="59" t="str">
        <f>IF(B18="","",B18)</f>
        <v>a</v>
      </c>
      <c r="C56" s="60" t="str">
        <f>IF(C18="","",C18)</f>
        <v>A</v>
      </c>
      <c r="D56" s="61" t="s">
        <v>2</v>
      </c>
      <c r="E56" s="61" t="s">
        <v>2</v>
      </c>
      <c r="F56" s="61" t="s">
        <v>2</v>
      </c>
      <c r="G56" s="61" t="s">
        <v>2</v>
      </c>
      <c r="H56" s="59" t="str">
        <f t="shared" ref="H56" si="13">IF(C56="","","Oui")</f>
        <v>Oui</v>
      </c>
      <c r="I56" s="61" t="s">
        <v>1</v>
      </c>
      <c r="J56" s="65">
        <v>200</v>
      </c>
      <c r="K56" s="65">
        <v>0</v>
      </c>
      <c r="L56" s="65">
        <v>0</v>
      </c>
      <c r="M56" s="63" t="s">
        <v>1</v>
      </c>
      <c r="N56" s="62" t="s">
        <v>1</v>
      </c>
      <c r="O56" s="62" t="s">
        <v>1</v>
      </c>
      <c r="P56" s="64" t="s">
        <v>1</v>
      </c>
      <c r="Q56" s="66">
        <v>50</v>
      </c>
      <c r="R56" s="63" t="s">
        <v>1</v>
      </c>
      <c r="S56" s="63" t="s">
        <v>1</v>
      </c>
      <c r="T56" s="66">
        <v>150</v>
      </c>
      <c r="U56" s="63" t="s">
        <v>1</v>
      </c>
      <c r="V56" s="67" t="s">
        <v>1</v>
      </c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40" s="33" customFormat="1" ht="15.5" x14ac:dyDescent="0.35">
      <c r="A57" s="24"/>
      <c r="B57" s="59" t="str">
        <f t="shared" ref="B57:C57" si="14">IF(B19="","",B19)</f>
        <v/>
      </c>
      <c r="C57" s="60" t="str">
        <f t="shared" si="14"/>
        <v/>
      </c>
      <c r="D57" s="61"/>
      <c r="E57" s="61"/>
      <c r="F57" s="61"/>
      <c r="G57" s="61"/>
      <c r="H57" s="59" t="str">
        <f t="shared" ref="H57" si="15">IF(C57="","","Oui")</f>
        <v/>
      </c>
      <c r="I57" s="175"/>
      <c r="J57" s="176"/>
      <c r="K57" s="176"/>
      <c r="L57" s="176"/>
      <c r="M57" s="174"/>
      <c r="N57" s="173"/>
      <c r="O57" s="173"/>
      <c r="P57" s="175"/>
      <c r="Q57" s="177"/>
      <c r="R57" s="174"/>
      <c r="S57" s="174"/>
      <c r="T57" s="177"/>
      <c r="U57" s="174"/>
      <c r="V57" s="67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40" s="33" customFormat="1" ht="15.5" x14ac:dyDescent="0.35">
      <c r="A58" s="24"/>
      <c r="B58" s="59" t="str">
        <f t="shared" ref="B58:C58" si="16">IF(B20="","",B20)</f>
        <v/>
      </c>
      <c r="C58" s="60" t="str">
        <f t="shared" si="16"/>
        <v/>
      </c>
      <c r="D58" s="61"/>
      <c r="E58" s="61"/>
      <c r="F58" s="61"/>
      <c r="G58" s="61"/>
      <c r="H58" s="59" t="str">
        <f t="shared" ref="H58:H85" si="17">IF(C58="","","Oui")</f>
        <v/>
      </c>
      <c r="I58" s="175"/>
      <c r="J58" s="176"/>
      <c r="K58" s="176"/>
      <c r="L58" s="176"/>
      <c r="M58" s="174"/>
      <c r="N58" s="173"/>
      <c r="O58" s="173"/>
      <c r="P58" s="175"/>
      <c r="Q58" s="177"/>
      <c r="R58" s="174"/>
      <c r="S58" s="174"/>
      <c r="T58" s="177"/>
      <c r="U58" s="174"/>
      <c r="V58" s="67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40" s="33" customFormat="1" ht="15.5" x14ac:dyDescent="0.35">
      <c r="A59" s="24"/>
      <c r="B59" s="59" t="str">
        <f t="shared" ref="B59:C59" si="18">IF(B21="","",B21)</f>
        <v/>
      </c>
      <c r="C59" s="60" t="str">
        <f t="shared" si="18"/>
        <v/>
      </c>
      <c r="D59" s="61"/>
      <c r="E59" s="61"/>
      <c r="F59" s="61"/>
      <c r="G59" s="61"/>
      <c r="H59" s="59" t="str">
        <f t="shared" si="17"/>
        <v/>
      </c>
      <c r="I59" s="175"/>
      <c r="J59" s="176"/>
      <c r="K59" s="176"/>
      <c r="L59" s="176"/>
      <c r="M59" s="174"/>
      <c r="N59" s="173"/>
      <c r="O59" s="173"/>
      <c r="P59" s="175"/>
      <c r="Q59" s="177"/>
      <c r="R59" s="174"/>
      <c r="S59" s="174"/>
      <c r="T59" s="177"/>
      <c r="U59" s="174"/>
      <c r="V59" s="67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40" s="33" customFormat="1" ht="15.5" x14ac:dyDescent="0.35">
      <c r="A60" s="24"/>
      <c r="B60" s="59" t="str">
        <f t="shared" ref="B60:C60" si="19">IF(B22="","",B22)</f>
        <v/>
      </c>
      <c r="C60" s="60" t="str">
        <f t="shared" si="19"/>
        <v/>
      </c>
      <c r="D60" s="61"/>
      <c r="E60" s="61"/>
      <c r="F60" s="61"/>
      <c r="G60" s="61"/>
      <c r="H60" s="59" t="str">
        <f t="shared" si="17"/>
        <v/>
      </c>
      <c r="I60" s="175"/>
      <c r="J60" s="176"/>
      <c r="K60" s="176"/>
      <c r="L60" s="176"/>
      <c r="M60" s="174"/>
      <c r="N60" s="173"/>
      <c r="O60" s="173"/>
      <c r="P60" s="175"/>
      <c r="Q60" s="177"/>
      <c r="R60" s="174"/>
      <c r="S60" s="174"/>
      <c r="T60" s="177"/>
      <c r="U60" s="174"/>
      <c r="V60" s="67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40" s="33" customFormat="1" ht="15.5" x14ac:dyDescent="0.35">
      <c r="A61" s="24"/>
      <c r="B61" s="59" t="str">
        <f t="shared" ref="B61:C61" si="20">IF(B23="","",B23)</f>
        <v/>
      </c>
      <c r="C61" s="60" t="str">
        <f t="shared" si="20"/>
        <v/>
      </c>
      <c r="D61" s="61"/>
      <c r="E61" s="61"/>
      <c r="F61" s="61"/>
      <c r="G61" s="61"/>
      <c r="H61" s="59" t="str">
        <f t="shared" si="17"/>
        <v/>
      </c>
      <c r="I61" s="175"/>
      <c r="J61" s="176"/>
      <c r="K61" s="176"/>
      <c r="L61" s="176"/>
      <c r="M61" s="174"/>
      <c r="N61" s="173"/>
      <c r="O61" s="173"/>
      <c r="P61" s="175"/>
      <c r="Q61" s="177"/>
      <c r="R61" s="174"/>
      <c r="S61" s="174"/>
      <c r="T61" s="177"/>
      <c r="U61" s="174"/>
      <c r="V61" s="67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40" s="33" customFormat="1" ht="15.5" x14ac:dyDescent="0.35">
      <c r="A62" s="24"/>
      <c r="B62" s="59" t="str">
        <f t="shared" ref="B62:C62" si="21">IF(B24="","",B24)</f>
        <v/>
      </c>
      <c r="C62" s="60" t="str">
        <f t="shared" si="21"/>
        <v/>
      </c>
      <c r="D62" s="61"/>
      <c r="E62" s="61"/>
      <c r="F62" s="61"/>
      <c r="G62" s="61"/>
      <c r="H62" s="59" t="str">
        <f t="shared" si="17"/>
        <v/>
      </c>
      <c r="I62" s="175"/>
      <c r="J62" s="176"/>
      <c r="K62" s="176"/>
      <c r="L62" s="176"/>
      <c r="M62" s="174"/>
      <c r="N62" s="173"/>
      <c r="O62" s="173"/>
      <c r="P62" s="175"/>
      <c r="Q62" s="177"/>
      <c r="R62" s="174"/>
      <c r="S62" s="174"/>
      <c r="T62" s="177"/>
      <c r="U62" s="174"/>
      <c r="V62" s="67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40" s="33" customFormat="1" ht="15.5" x14ac:dyDescent="0.35">
      <c r="A63" s="24"/>
      <c r="B63" s="59" t="str">
        <f t="shared" ref="B63:C63" si="22">IF(B25="","",B25)</f>
        <v/>
      </c>
      <c r="C63" s="60" t="str">
        <f t="shared" si="22"/>
        <v/>
      </c>
      <c r="D63" s="61"/>
      <c r="E63" s="61"/>
      <c r="F63" s="61"/>
      <c r="G63" s="61"/>
      <c r="H63" s="59" t="str">
        <f t="shared" si="17"/>
        <v/>
      </c>
      <c r="I63" s="175"/>
      <c r="J63" s="176"/>
      <c r="K63" s="176"/>
      <c r="L63" s="176"/>
      <c r="M63" s="174"/>
      <c r="N63" s="173"/>
      <c r="O63" s="173"/>
      <c r="P63" s="175"/>
      <c r="Q63" s="177"/>
      <c r="R63" s="174"/>
      <c r="S63" s="174"/>
      <c r="T63" s="177"/>
      <c r="U63" s="174"/>
      <c r="V63" s="67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40" s="33" customFormat="1" ht="15.5" x14ac:dyDescent="0.35">
      <c r="A64" s="24"/>
      <c r="B64" s="59" t="str">
        <f t="shared" ref="B64:C64" si="23">IF(B26="","",B26)</f>
        <v/>
      </c>
      <c r="C64" s="60" t="str">
        <f t="shared" si="23"/>
        <v/>
      </c>
      <c r="D64" s="61"/>
      <c r="E64" s="61"/>
      <c r="F64" s="61"/>
      <c r="G64" s="61"/>
      <c r="H64" s="59" t="str">
        <f t="shared" si="17"/>
        <v/>
      </c>
      <c r="I64" s="175"/>
      <c r="J64" s="176"/>
      <c r="K64" s="176"/>
      <c r="L64" s="176"/>
      <c r="M64" s="174"/>
      <c r="N64" s="173"/>
      <c r="O64" s="173"/>
      <c r="P64" s="175"/>
      <c r="Q64" s="177"/>
      <c r="R64" s="174"/>
      <c r="S64" s="174"/>
      <c r="T64" s="177"/>
      <c r="U64" s="174"/>
      <c r="V64" s="67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s="33" customFormat="1" ht="15.5" x14ac:dyDescent="0.35">
      <c r="A65" s="24"/>
      <c r="B65" s="59" t="str">
        <f t="shared" ref="B65:C65" si="24">IF(B27="","",B27)</f>
        <v/>
      </c>
      <c r="C65" s="60" t="str">
        <f t="shared" si="24"/>
        <v/>
      </c>
      <c r="D65" s="61"/>
      <c r="E65" s="61"/>
      <c r="F65" s="61"/>
      <c r="G65" s="61"/>
      <c r="H65" s="59" t="str">
        <f t="shared" si="17"/>
        <v/>
      </c>
      <c r="I65" s="175"/>
      <c r="J65" s="176"/>
      <c r="K65" s="176"/>
      <c r="L65" s="176"/>
      <c r="M65" s="174"/>
      <c r="N65" s="173"/>
      <c r="O65" s="173"/>
      <c r="P65" s="175"/>
      <c r="Q65" s="177"/>
      <c r="R65" s="174"/>
      <c r="S65" s="174"/>
      <c r="T65" s="177"/>
      <c r="U65" s="174"/>
      <c r="V65" s="67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s="33" customFormat="1" ht="15.5" x14ac:dyDescent="0.35">
      <c r="A66" s="24"/>
      <c r="B66" s="59" t="str">
        <f t="shared" ref="B66:C66" si="25">IF(B28="","",B28)</f>
        <v/>
      </c>
      <c r="C66" s="60" t="str">
        <f t="shared" si="25"/>
        <v/>
      </c>
      <c r="D66" s="61"/>
      <c r="E66" s="61"/>
      <c r="F66" s="61"/>
      <c r="G66" s="61"/>
      <c r="H66" s="59" t="str">
        <f t="shared" si="17"/>
        <v/>
      </c>
      <c r="I66" s="175"/>
      <c r="J66" s="176"/>
      <c r="K66" s="176"/>
      <c r="L66" s="176"/>
      <c r="M66" s="174"/>
      <c r="N66" s="173"/>
      <c r="O66" s="173"/>
      <c r="P66" s="175"/>
      <c r="Q66" s="177"/>
      <c r="R66" s="174"/>
      <c r="S66" s="174"/>
      <c r="T66" s="177"/>
      <c r="U66" s="174"/>
      <c r="V66" s="67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s="33" customFormat="1" ht="15.5" x14ac:dyDescent="0.35">
      <c r="A67" s="24"/>
      <c r="B67" s="59" t="str">
        <f t="shared" ref="B67:C67" si="26">IF(B29="","",B29)</f>
        <v/>
      </c>
      <c r="C67" s="60" t="str">
        <f t="shared" si="26"/>
        <v/>
      </c>
      <c r="D67" s="61"/>
      <c r="E67" s="61"/>
      <c r="F67" s="61"/>
      <c r="G67" s="61"/>
      <c r="H67" s="59" t="str">
        <f t="shared" si="17"/>
        <v/>
      </c>
      <c r="I67" s="175"/>
      <c r="J67" s="176"/>
      <c r="K67" s="176"/>
      <c r="L67" s="176"/>
      <c r="M67" s="174"/>
      <c r="N67" s="173"/>
      <c r="O67" s="173"/>
      <c r="P67" s="175"/>
      <c r="Q67" s="177"/>
      <c r="R67" s="174"/>
      <c r="S67" s="174"/>
      <c r="T67" s="177"/>
      <c r="U67" s="174"/>
      <c r="V67" s="67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s="33" customFormat="1" ht="15.5" x14ac:dyDescent="0.35">
      <c r="A68" s="24"/>
      <c r="B68" s="59" t="str">
        <f t="shared" ref="B68:C68" si="27">IF(B30="","",B30)</f>
        <v/>
      </c>
      <c r="C68" s="60" t="str">
        <f t="shared" si="27"/>
        <v/>
      </c>
      <c r="D68" s="61"/>
      <c r="E68" s="61"/>
      <c r="F68" s="61"/>
      <c r="G68" s="61"/>
      <c r="H68" s="59" t="str">
        <f t="shared" si="17"/>
        <v/>
      </c>
      <c r="I68" s="175"/>
      <c r="J68" s="176"/>
      <c r="K68" s="176"/>
      <c r="L68" s="176"/>
      <c r="M68" s="174"/>
      <c r="N68" s="173"/>
      <c r="O68" s="173"/>
      <c r="P68" s="175"/>
      <c r="Q68" s="177"/>
      <c r="R68" s="174"/>
      <c r="S68" s="174"/>
      <c r="T68" s="177"/>
      <c r="U68" s="174"/>
      <c r="V68" s="67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s="33" customFormat="1" ht="15.5" x14ac:dyDescent="0.35">
      <c r="A69" s="24"/>
      <c r="B69" s="59" t="str">
        <f t="shared" ref="B69:C69" si="28">IF(B31="","",B31)</f>
        <v/>
      </c>
      <c r="C69" s="60" t="str">
        <f t="shared" si="28"/>
        <v/>
      </c>
      <c r="D69" s="61"/>
      <c r="E69" s="61"/>
      <c r="F69" s="61"/>
      <c r="G69" s="61"/>
      <c r="H69" s="59" t="str">
        <f t="shared" si="17"/>
        <v/>
      </c>
      <c r="I69" s="175"/>
      <c r="J69" s="176"/>
      <c r="K69" s="176"/>
      <c r="L69" s="176"/>
      <c r="M69" s="174"/>
      <c r="N69" s="173"/>
      <c r="O69" s="173"/>
      <c r="P69" s="175"/>
      <c r="Q69" s="177"/>
      <c r="R69" s="174"/>
      <c r="S69" s="174"/>
      <c r="T69" s="177"/>
      <c r="U69" s="174"/>
      <c r="V69" s="67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s="33" customFormat="1" ht="15.5" x14ac:dyDescent="0.35">
      <c r="A70" s="24"/>
      <c r="B70" s="59" t="str">
        <f t="shared" ref="B70:C70" si="29">IF(B32="","",B32)</f>
        <v/>
      </c>
      <c r="C70" s="60" t="str">
        <f t="shared" si="29"/>
        <v/>
      </c>
      <c r="D70" s="61"/>
      <c r="E70" s="61"/>
      <c r="F70" s="61"/>
      <c r="G70" s="61"/>
      <c r="H70" s="59" t="str">
        <f t="shared" si="17"/>
        <v/>
      </c>
      <c r="I70" s="175"/>
      <c r="J70" s="176"/>
      <c r="K70" s="176"/>
      <c r="L70" s="176"/>
      <c r="M70" s="174"/>
      <c r="N70" s="173"/>
      <c r="O70" s="173"/>
      <c r="P70" s="175"/>
      <c r="Q70" s="177"/>
      <c r="R70" s="174"/>
      <c r="S70" s="174"/>
      <c r="T70" s="177"/>
      <c r="U70" s="174"/>
      <c r="V70" s="67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s="33" customFormat="1" ht="15.5" x14ac:dyDescent="0.35">
      <c r="A71" s="24"/>
      <c r="B71" s="59" t="str">
        <f t="shared" ref="B71:C71" si="30">IF(B33="","",B33)</f>
        <v/>
      </c>
      <c r="C71" s="60" t="str">
        <f t="shared" si="30"/>
        <v/>
      </c>
      <c r="D71" s="61"/>
      <c r="E71" s="61"/>
      <c r="F71" s="61"/>
      <c r="G71" s="61"/>
      <c r="H71" s="59" t="str">
        <f t="shared" si="17"/>
        <v/>
      </c>
      <c r="I71" s="175"/>
      <c r="J71" s="176"/>
      <c r="K71" s="176"/>
      <c r="L71" s="176"/>
      <c r="M71" s="174"/>
      <c r="N71" s="173"/>
      <c r="O71" s="173"/>
      <c r="P71" s="175"/>
      <c r="Q71" s="177"/>
      <c r="R71" s="174"/>
      <c r="S71" s="174"/>
      <c r="T71" s="177"/>
      <c r="U71" s="174"/>
      <c r="V71" s="67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s="33" customFormat="1" ht="15.5" x14ac:dyDescent="0.35">
      <c r="A72" s="24"/>
      <c r="B72" s="59" t="str">
        <f t="shared" ref="B72:C72" si="31">IF(B34="","",B34)</f>
        <v/>
      </c>
      <c r="C72" s="60" t="str">
        <f t="shared" si="31"/>
        <v/>
      </c>
      <c r="D72" s="61"/>
      <c r="E72" s="61"/>
      <c r="F72" s="61"/>
      <c r="G72" s="61"/>
      <c r="H72" s="59" t="str">
        <f t="shared" si="17"/>
        <v/>
      </c>
      <c r="I72" s="175"/>
      <c r="J72" s="176"/>
      <c r="K72" s="176"/>
      <c r="L72" s="176"/>
      <c r="M72" s="174"/>
      <c r="N72" s="173"/>
      <c r="O72" s="173"/>
      <c r="P72" s="175"/>
      <c r="Q72" s="177"/>
      <c r="R72" s="174"/>
      <c r="S72" s="174"/>
      <c r="T72" s="177"/>
      <c r="U72" s="174"/>
      <c r="V72" s="67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s="33" customFormat="1" ht="15.5" x14ac:dyDescent="0.35">
      <c r="A73" s="24"/>
      <c r="B73" s="59" t="str">
        <f t="shared" ref="B73:C73" si="32">IF(B35="","",B35)</f>
        <v/>
      </c>
      <c r="C73" s="60" t="str">
        <f t="shared" si="32"/>
        <v/>
      </c>
      <c r="D73" s="61"/>
      <c r="E73" s="61"/>
      <c r="F73" s="61"/>
      <c r="G73" s="61"/>
      <c r="H73" s="59" t="str">
        <f t="shared" si="17"/>
        <v/>
      </c>
      <c r="I73" s="175"/>
      <c r="J73" s="176"/>
      <c r="K73" s="176"/>
      <c r="L73" s="176"/>
      <c r="M73" s="174"/>
      <c r="N73" s="173"/>
      <c r="O73" s="173"/>
      <c r="P73" s="175"/>
      <c r="Q73" s="177"/>
      <c r="R73" s="174"/>
      <c r="S73" s="174"/>
      <c r="T73" s="177"/>
      <c r="U73" s="174"/>
      <c r="V73" s="67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s="33" customFormat="1" ht="15.5" x14ac:dyDescent="0.35">
      <c r="A74" s="24"/>
      <c r="B74" s="59" t="str">
        <f t="shared" ref="B74:C74" si="33">IF(B36="","",B36)</f>
        <v/>
      </c>
      <c r="C74" s="60" t="str">
        <f t="shared" si="33"/>
        <v/>
      </c>
      <c r="D74" s="61"/>
      <c r="E74" s="61"/>
      <c r="F74" s="61"/>
      <c r="G74" s="61"/>
      <c r="H74" s="59" t="str">
        <f t="shared" si="17"/>
        <v/>
      </c>
      <c r="I74" s="175"/>
      <c r="J74" s="176"/>
      <c r="K74" s="176"/>
      <c r="L74" s="176"/>
      <c r="M74" s="174"/>
      <c r="N74" s="173"/>
      <c r="O74" s="173"/>
      <c r="P74" s="175"/>
      <c r="Q74" s="177"/>
      <c r="R74" s="174"/>
      <c r="S74" s="174"/>
      <c r="T74" s="177"/>
      <c r="U74" s="174"/>
      <c r="V74" s="67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s="33" customFormat="1" ht="15.5" x14ac:dyDescent="0.35">
      <c r="A75" s="24"/>
      <c r="B75" s="59" t="str">
        <f t="shared" ref="B75:C75" si="34">IF(B37="","",B37)</f>
        <v/>
      </c>
      <c r="C75" s="60" t="str">
        <f t="shared" si="34"/>
        <v/>
      </c>
      <c r="D75" s="61"/>
      <c r="E75" s="61"/>
      <c r="F75" s="61"/>
      <c r="G75" s="61"/>
      <c r="H75" s="59" t="str">
        <f t="shared" si="17"/>
        <v/>
      </c>
      <c r="I75" s="175"/>
      <c r="J75" s="176"/>
      <c r="K75" s="176"/>
      <c r="L75" s="176"/>
      <c r="M75" s="174"/>
      <c r="N75" s="173"/>
      <c r="O75" s="173"/>
      <c r="P75" s="175"/>
      <c r="Q75" s="177"/>
      <c r="R75" s="174"/>
      <c r="S75" s="174"/>
      <c r="T75" s="177"/>
      <c r="U75" s="174"/>
      <c r="V75" s="67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s="33" customFormat="1" ht="15.5" x14ac:dyDescent="0.35">
      <c r="A76" s="24"/>
      <c r="B76" s="59" t="str">
        <f t="shared" ref="B76:C76" si="35">IF(B38="","",B38)</f>
        <v/>
      </c>
      <c r="C76" s="60" t="str">
        <f t="shared" si="35"/>
        <v/>
      </c>
      <c r="D76" s="61"/>
      <c r="E76" s="61"/>
      <c r="F76" s="61"/>
      <c r="G76" s="61"/>
      <c r="H76" s="59" t="str">
        <f t="shared" si="17"/>
        <v/>
      </c>
      <c r="I76" s="175"/>
      <c r="J76" s="176"/>
      <c r="K76" s="176"/>
      <c r="L76" s="176"/>
      <c r="M76" s="174"/>
      <c r="N76" s="173"/>
      <c r="O76" s="173"/>
      <c r="P76" s="175"/>
      <c r="Q76" s="177"/>
      <c r="R76" s="174"/>
      <c r="S76" s="174"/>
      <c r="T76" s="177"/>
      <c r="U76" s="174"/>
      <c r="V76" s="67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s="33" customFormat="1" ht="15.5" x14ac:dyDescent="0.35">
      <c r="A77" s="24"/>
      <c r="B77" s="59" t="str">
        <f t="shared" ref="B77:C77" si="36">IF(B39="","",B39)</f>
        <v/>
      </c>
      <c r="C77" s="60" t="str">
        <f t="shared" si="36"/>
        <v/>
      </c>
      <c r="D77" s="61"/>
      <c r="E77" s="61"/>
      <c r="F77" s="61"/>
      <c r="G77" s="61"/>
      <c r="H77" s="59" t="str">
        <f t="shared" si="17"/>
        <v/>
      </c>
      <c r="I77" s="175"/>
      <c r="J77" s="176"/>
      <c r="K77" s="176"/>
      <c r="L77" s="176"/>
      <c r="M77" s="174"/>
      <c r="N77" s="173"/>
      <c r="O77" s="173"/>
      <c r="P77" s="175"/>
      <c r="Q77" s="177"/>
      <c r="R77" s="174"/>
      <c r="S77" s="174"/>
      <c r="T77" s="177"/>
      <c r="U77" s="174"/>
      <c r="V77" s="67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s="33" customFormat="1" ht="15.5" x14ac:dyDescent="0.35">
      <c r="A78" s="24"/>
      <c r="B78" s="59" t="str">
        <f t="shared" ref="B78:C78" si="37">IF(B40="","",B40)</f>
        <v/>
      </c>
      <c r="C78" s="60" t="str">
        <f t="shared" si="37"/>
        <v/>
      </c>
      <c r="D78" s="61"/>
      <c r="E78" s="61"/>
      <c r="F78" s="61"/>
      <c r="G78" s="61"/>
      <c r="H78" s="59" t="str">
        <f t="shared" si="17"/>
        <v/>
      </c>
      <c r="I78" s="175"/>
      <c r="J78" s="176"/>
      <c r="K78" s="176"/>
      <c r="L78" s="176"/>
      <c r="M78" s="174"/>
      <c r="N78" s="173"/>
      <c r="O78" s="173"/>
      <c r="P78" s="175"/>
      <c r="Q78" s="177"/>
      <c r="R78" s="174"/>
      <c r="S78" s="174"/>
      <c r="T78" s="177"/>
      <c r="U78" s="174"/>
      <c r="V78" s="67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s="33" customFormat="1" ht="15.5" x14ac:dyDescent="0.35">
      <c r="A79" s="24"/>
      <c r="B79" s="59" t="str">
        <f t="shared" ref="B79:C79" si="38">IF(B41="","",B41)</f>
        <v/>
      </c>
      <c r="C79" s="60" t="str">
        <f t="shared" si="38"/>
        <v/>
      </c>
      <c r="D79" s="61"/>
      <c r="E79" s="61"/>
      <c r="F79" s="61"/>
      <c r="G79" s="61"/>
      <c r="H79" s="59" t="str">
        <f t="shared" si="17"/>
        <v/>
      </c>
      <c r="I79" s="175"/>
      <c r="J79" s="176"/>
      <c r="K79" s="176"/>
      <c r="L79" s="176"/>
      <c r="M79" s="174"/>
      <c r="N79" s="173"/>
      <c r="O79" s="173"/>
      <c r="P79" s="175"/>
      <c r="Q79" s="177"/>
      <c r="R79" s="174"/>
      <c r="S79" s="174"/>
      <c r="T79" s="177"/>
      <c r="U79" s="174"/>
      <c r="V79" s="67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s="33" customFormat="1" ht="15.5" x14ac:dyDescent="0.35">
      <c r="A80" s="24"/>
      <c r="B80" s="59" t="str">
        <f t="shared" ref="B80:C80" si="39">IF(B42="","",B42)</f>
        <v/>
      </c>
      <c r="C80" s="60" t="str">
        <f t="shared" si="39"/>
        <v/>
      </c>
      <c r="D80" s="61"/>
      <c r="E80" s="61"/>
      <c r="F80" s="61"/>
      <c r="G80" s="61"/>
      <c r="H80" s="59" t="str">
        <f t="shared" si="17"/>
        <v/>
      </c>
      <c r="I80" s="175"/>
      <c r="J80" s="176"/>
      <c r="K80" s="176"/>
      <c r="L80" s="176"/>
      <c r="M80" s="174"/>
      <c r="N80" s="173"/>
      <c r="O80" s="173"/>
      <c r="P80" s="175"/>
      <c r="Q80" s="177"/>
      <c r="R80" s="174"/>
      <c r="S80" s="174"/>
      <c r="T80" s="177"/>
      <c r="U80" s="174"/>
      <c r="V80" s="67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40" s="33" customFormat="1" ht="15.5" x14ac:dyDescent="0.35">
      <c r="A81" s="24"/>
      <c r="B81" s="59" t="str">
        <f t="shared" ref="B81:C81" si="40">IF(B43="","",B43)</f>
        <v/>
      </c>
      <c r="C81" s="60" t="str">
        <f t="shared" si="40"/>
        <v/>
      </c>
      <c r="D81" s="61"/>
      <c r="E81" s="61"/>
      <c r="F81" s="61"/>
      <c r="G81" s="61"/>
      <c r="H81" s="59" t="str">
        <f t="shared" si="17"/>
        <v/>
      </c>
      <c r="I81" s="175"/>
      <c r="J81" s="176"/>
      <c r="K81" s="176"/>
      <c r="L81" s="176"/>
      <c r="M81" s="174"/>
      <c r="N81" s="173"/>
      <c r="O81" s="173"/>
      <c r="P81" s="175"/>
      <c r="Q81" s="177"/>
      <c r="R81" s="174"/>
      <c r="S81" s="174"/>
      <c r="T81" s="177"/>
      <c r="U81" s="174"/>
      <c r="V81" s="67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40" s="33" customFormat="1" ht="15.5" x14ac:dyDescent="0.35">
      <c r="A82" s="24"/>
      <c r="B82" s="59" t="str">
        <f t="shared" ref="B82:C82" si="41">IF(B44="","",B44)</f>
        <v/>
      </c>
      <c r="C82" s="60" t="str">
        <f t="shared" si="41"/>
        <v/>
      </c>
      <c r="D82" s="61"/>
      <c r="E82" s="61"/>
      <c r="F82" s="61"/>
      <c r="G82" s="61"/>
      <c r="H82" s="59" t="str">
        <f t="shared" si="17"/>
        <v/>
      </c>
      <c r="I82" s="175"/>
      <c r="J82" s="176"/>
      <c r="K82" s="176"/>
      <c r="L82" s="176"/>
      <c r="M82" s="174"/>
      <c r="N82" s="173"/>
      <c r="O82" s="173"/>
      <c r="P82" s="175"/>
      <c r="Q82" s="177"/>
      <c r="R82" s="174"/>
      <c r="S82" s="174"/>
      <c r="T82" s="177"/>
      <c r="U82" s="174"/>
      <c r="V82" s="67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40" s="33" customFormat="1" ht="15.5" x14ac:dyDescent="0.35">
      <c r="A83" s="24"/>
      <c r="B83" s="59" t="str">
        <f t="shared" ref="B83:C83" si="42">IF(B45="","",B45)</f>
        <v/>
      </c>
      <c r="C83" s="60" t="str">
        <f t="shared" si="42"/>
        <v/>
      </c>
      <c r="D83" s="61"/>
      <c r="E83" s="61"/>
      <c r="F83" s="61"/>
      <c r="G83" s="61"/>
      <c r="H83" s="59" t="str">
        <f t="shared" si="17"/>
        <v/>
      </c>
      <c r="I83" s="175"/>
      <c r="J83" s="176"/>
      <c r="K83" s="176"/>
      <c r="L83" s="176"/>
      <c r="M83" s="174"/>
      <c r="N83" s="173"/>
      <c r="O83" s="173"/>
      <c r="P83" s="175"/>
      <c r="Q83" s="177"/>
      <c r="R83" s="174"/>
      <c r="S83" s="174"/>
      <c r="T83" s="177"/>
      <c r="U83" s="174"/>
      <c r="V83" s="67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40" s="33" customFormat="1" ht="15.5" x14ac:dyDescent="0.35">
      <c r="A84" s="24"/>
      <c r="B84" s="59" t="str">
        <f t="shared" ref="B84:C84" si="43">IF(B46="","",B46)</f>
        <v/>
      </c>
      <c r="C84" s="60" t="str">
        <f t="shared" si="43"/>
        <v/>
      </c>
      <c r="D84" s="61"/>
      <c r="E84" s="61"/>
      <c r="F84" s="61"/>
      <c r="G84" s="61"/>
      <c r="H84" s="59" t="str">
        <f t="shared" si="17"/>
        <v/>
      </c>
      <c r="I84" s="175"/>
      <c r="J84" s="176"/>
      <c r="K84" s="176"/>
      <c r="L84" s="176"/>
      <c r="M84" s="174"/>
      <c r="N84" s="173"/>
      <c r="O84" s="173"/>
      <c r="P84" s="175"/>
      <c r="Q84" s="177"/>
      <c r="R84" s="174"/>
      <c r="S84" s="174"/>
      <c r="T84" s="177"/>
      <c r="U84" s="174"/>
      <c r="V84" s="67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40" s="33" customFormat="1" ht="15.5" x14ac:dyDescent="0.35">
      <c r="A85" s="6"/>
      <c r="B85" s="59" t="str">
        <f t="shared" ref="B85:C85" si="44">IF(B47="","",B47)</f>
        <v/>
      </c>
      <c r="C85" s="60" t="str">
        <f t="shared" si="44"/>
        <v/>
      </c>
      <c r="D85" s="61"/>
      <c r="E85" s="61"/>
      <c r="F85" s="61"/>
      <c r="G85" s="61"/>
      <c r="H85" s="59" t="str">
        <f t="shared" si="17"/>
        <v/>
      </c>
      <c r="I85" s="175"/>
      <c r="J85" s="176"/>
      <c r="K85" s="176"/>
      <c r="L85" s="176"/>
      <c r="M85" s="174"/>
      <c r="N85" s="173"/>
      <c r="O85" s="173"/>
      <c r="P85" s="175"/>
      <c r="Q85" s="177"/>
      <c r="R85" s="174"/>
      <c r="S85" s="174"/>
      <c r="T85" s="177"/>
      <c r="U85" s="174"/>
      <c r="V85" s="67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4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8"/>
      <c r="P86" s="1"/>
      <c r="Q86" s="68"/>
      <c r="R86" s="1"/>
      <c r="S86" s="1"/>
      <c r="T86" s="68"/>
      <c r="U86" s="1"/>
      <c r="V86" s="1"/>
      <c r="AM86"/>
      <c r="AN86"/>
    </row>
    <row r="87" spans="1:40" ht="18.5" x14ac:dyDescent="0.45">
      <c r="A87" s="1"/>
      <c r="B87" s="15" t="s">
        <v>47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40" x14ac:dyDescent="0.35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40" s="33" customFormat="1" ht="15.75" customHeight="1" x14ac:dyDescent="0.35">
      <c r="A89" s="6"/>
      <c r="B89" s="6"/>
      <c r="C89" s="6"/>
      <c r="D89" s="274" t="s">
        <v>27</v>
      </c>
      <c r="E89" s="274"/>
      <c r="F89" s="274"/>
      <c r="G89" s="274"/>
      <c r="H89" s="275" t="s">
        <v>28</v>
      </c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6"/>
      <c r="T89" s="27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s="33" customFormat="1" ht="32.25" customHeight="1" x14ac:dyDescent="0.35">
      <c r="A90" s="50"/>
      <c r="B90" s="277" t="s">
        <v>11</v>
      </c>
      <c r="C90" s="277"/>
      <c r="D90" s="278" t="s">
        <v>29</v>
      </c>
      <c r="E90" s="279" t="s">
        <v>48</v>
      </c>
      <c r="F90" s="279" t="s">
        <v>31</v>
      </c>
      <c r="G90" s="279" t="s">
        <v>32</v>
      </c>
      <c r="H90" s="278" t="s">
        <v>33</v>
      </c>
      <c r="I90" s="279" t="s">
        <v>49</v>
      </c>
      <c r="J90" s="279" t="s">
        <v>36</v>
      </c>
      <c r="K90" s="278" t="s">
        <v>37</v>
      </c>
      <c r="L90" s="278" t="s">
        <v>38</v>
      </c>
      <c r="M90" s="278" t="s">
        <v>50</v>
      </c>
      <c r="N90" s="278" t="s">
        <v>39</v>
      </c>
      <c r="O90" s="278" t="s">
        <v>51</v>
      </c>
      <c r="P90" s="278" t="s">
        <v>40</v>
      </c>
      <c r="Q90" s="278" t="s">
        <v>41</v>
      </c>
      <c r="R90" s="278" t="s">
        <v>34</v>
      </c>
      <c r="S90" s="281" t="s">
        <v>250</v>
      </c>
      <c r="T90" s="272" t="s">
        <v>251</v>
      </c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s="33" customFormat="1" ht="31.5" customHeight="1" x14ac:dyDescent="0.35">
      <c r="A91" s="69"/>
      <c r="B91" s="52" t="s">
        <v>14</v>
      </c>
      <c r="C91" s="52" t="s">
        <v>15</v>
      </c>
      <c r="D91" s="278"/>
      <c r="E91" s="279"/>
      <c r="F91" s="279"/>
      <c r="G91" s="279"/>
      <c r="H91" s="278"/>
      <c r="I91" s="279"/>
      <c r="J91" s="279"/>
      <c r="K91" s="278"/>
      <c r="L91" s="278"/>
      <c r="M91" s="278"/>
      <c r="N91" s="278"/>
      <c r="O91" s="278"/>
      <c r="P91" s="278"/>
      <c r="Q91" s="278"/>
      <c r="R91" s="278"/>
      <c r="S91" s="282"/>
      <c r="T91" s="273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s="33" customFormat="1" ht="15.5" x14ac:dyDescent="0.35">
      <c r="A92" s="24"/>
      <c r="B92" s="182" t="str">
        <f>IF(B18="","",B18)</f>
        <v>a</v>
      </c>
      <c r="C92" s="182" t="str">
        <f>IF(C18="","",C18)</f>
        <v>A</v>
      </c>
      <c r="D92" s="183">
        <f t="shared" ref="D92:D121" si="45">IF(C92="","",IF(D56="Oui",talus*D18,0))</f>
        <v>0</v>
      </c>
      <c r="E92" s="184">
        <f t="shared" ref="E92:E121" si="46">IF(C92="","",IF(E56="Oui",IF(E18=1,ben1r*D18,IF(E18=2,ben2r*D18,ben3r*D18)),0))</f>
        <v>0</v>
      </c>
      <c r="F92" s="185">
        <f t="shared" ref="F92:F121" si="47">IF(C92="","",IF(F56="Oui",barb*D18,0))</f>
        <v>0</v>
      </c>
      <c r="G92" s="186">
        <f t="shared" ref="G92:G121" si="48">IF(C92="","",IF(G56="Oui",elec*D18,0))</f>
        <v>0</v>
      </c>
      <c r="H92" s="185">
        <f t="shared" ref="H92:H121" si="49">IF(C92="","",IF(H56="Oui",IF(E18=1,prep1r*D18,IF(E18=3,prep3r*D18,IF(AND(E18=2,G18=1),prep2r1m*D18,prep2r*D18))),0))</f>
        <v>458</v>
      </c>
      <c r="I92" s="184">
        <f t="shared" ref="I92:I121" si="50">IF(C92="","",J56*plant1r+K56*plantvl1r+L56*plantmfr1r)</f>
        <v>296</v>
      </c>
      <c r="J92" s="184">
        <f t="shared" ref="J92:J121" si="51">IF(C92="","",IF(M56="Oui",IF(E18=1,D18*miseplant1r,IF(E18=3,D18*miseplant3r,IF(AND(E18=2,G18=1),D18*miseplant2r1m,D18*miseplant2r))),0))</f>
        <v>370</v>
      </c>
      <c r="K92" s="184">
        <f t="shared" ref="K92:K121" si="52">IF(C92="","",IF(N56="Oui",IF(E18=1,D18*paill1r,IF(E18=3,D18*paill3r,IF(AND(E18=2,G18=1),D18*paill2r1m,D18*paill2r))),0))</f>
        <v>500</v>
      </c>
      <c r="L92" s="185">
        <f t="shared" ref="L92:L121" si="53">IF(C92="","",IF(O56="Oui",IF(E18=1,D18*posepaill1r,IF(E18=3,D18*posepaill3r,IF(AND(E18=2,G18=1),D18*posepaill2r1m,D18*posepaill2r))),0))</f>
        <v>364</v>
      </c>
      <c r="M92" s="185">
        <f t="shared" ref="M92:M121" si="54">IF(C92="","",IF(P56="Non",0,Q56*protgg1r))</f>
        <v>140</v>
      </c>
      <c r="N92" s="185">
        <f t="shared" ref="N92:N121" si="55">IF(C92="","",IF(R56="Non",0,Q56*posegg1r))</f>
        <v>101.49999999999999</v>
      </c>
      <c r="O92" s="187">
        <f t="shared" ref="O92:O121" si="56">IF(C92="","",IF(S56="Non",0,protpg1r*T56))</f>
        <v>133.5</v>
      </c>
      <c r="P92" s="187">
        <f t="shared" ref="P92:P121" si="57">IF(C92="","",IF(U56="Non",0,posepg1r*T56))</f>
        <v>199.5</v>
      </c>
      <c r="Q92" s="185">
        <f t="shared" ref="Q92:Q121" si="58">IF(C92="","",IF(V56="Oui",IF(E18=1,D18*tric1r,IF(E18=3,D18*tric3r,IF(AND(E18=2,G18=1),D18*tric2r1m,D18*tric2r))),0))</f>
        <v>144</v>
      </c>
      <c r="R92" s="188">
        <f t="shared" ref="R92:R121" si="59">IF(C92="","",IF(I56="Non",0,IF(E18=1,tricpep1r*D18,IF(E18=3,tricpep3r*D18,IF(AND(E18=2,G18=1),tricpep2r1m*D18,tricpep2r*D18)))))</f>
        <v>44</v>
      </c>
      <c r="S92" s="184">
        <f>SUM(D92:R92)</f>
        <v>2750.5</v>
      </c>
      <c r="T92" s="184">
        <f>IF(E18=1,S92*90%,S92)</f>
        <v>2475.4500000000003</v>
      </c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s="33" customFormat="1" ht="15.5" x14ac:dyDescent="0.35">
      <c r="A93" s="24"/>
      <c r="B93" s="182" t="str">
        <f t="shared" ref="B93:C93" si="60">IF(B19="","",B19)</f>
        <v/>
      </c>
      <c r="C93" s="182" t="str">
        <f t="shared" si="60"/>
        <v/>
      </c>
      <c r="D93" s="183" t="str">
        <f t="shared" si="45"/>
        <v/>
      </c>
      <c r="E93" s="184" t="str">
        <f t="shared" si="46"/>
        <v/>
      </c>
      <c r="F93" s="185" t="str">
        <f t="shared" si="47"/>
        <v/>
      </c>
      <c r="G93" s="186" t="str">
        <f t="shared" si="48"/>
        <v/>
      </c>
      <c r="H93" s="185" t="str">
        <f t="shared" si="49"/>
        <v/>
      </c>
      <c r="I93" s="184" t="str">
        <f t="shared" si="50"/>
        <v/>
      </c>
      <c r="J93" s="184" t="str">
        <f t="shared" si="51"/>
        <v/>
      </c>
      <c r="K93" s="184" t="str">
        <f t="shared" si="52"/>
        <v/>
      </c>
      <c r="L93" s="185" t="str">
        <f t="shared" si="53"/>
        <v/>
      </c>
      <c r="M93" s="185" t="str">
        <f t="shared" si="54"/>
        <v/>
      </c>
      <c r="N93" s="185" t="str">
        <f t="shared" si="55"/>
        <v/>
      </c>
      <c r="O93" s="187" t="str">
        <f t="shared" si="56"/>
        <v/>
      </c>
      <c r="P93" s="187" t="str">
        <f t="shared" si="57"/>
        <v/>
      </c>
      <c r="Q93" s="185" t="str">
        <f t="shared" si="58"/>
        <v/>
      </c>
      <c r="R93" s="188" t="str">
        <f t="shared" si="59"/>
        <v/>
      </c>
      <c r="S93" s="184">
        <f t="shared" ref="S93" si="61">SUM(D93:R93)</f>
        <v>0</v>
      </c>
      <c r="T93" s="184">
        <f>IF(E19=1,S93*90%,S93)</f>
        <v>0</v>
      </c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s="33" customFormat="1" ht="15.5" x14ac:dyDescent="0.35">
      <c r="A94" s="24"/>
      <c r="B94" s="182" t="str">
        <f t="shared" ref="B94:C94" si="62">IF(B20="","",B20)</f>
        <v/>
      </c>
      <c r="C94" s="182" t="str">
        <f t="shared" si="62"/>
        <v/>
      </c>
      <c r="D94" s="183" t="str">
        <f t="shared" si="45"/>
        <v/>
      </c>
      <c r="E94" s="184" t="str">
        <f t="shared" si="46"/>
        <v/>
      </c>
      <c r="F94" s="185" t="str">
        <f t="shared" si="47"/>
        <v/>
      </c>
      <c r="G94" s="186" t="str">
        <f t="shared" si="48"/>
        <v/>
      </c>
      <c r="H94" s="185" t="str">
        <f t="shared" si="49"/>
        <v/>
      </c>
      <c r="I94" s="184" t="str">
        <f t="shared" si="50"/>
        <v/>
      </c>
      <c r="J94" s="184" t="str">
        <f t="shared" si="51"/>
        <v/>
      </c>
      <c r="K94" s="184" t="str">
        <f t="shared" si="52"/>
        <v/>
      </c>
      <c r="L94" s="185" t="str">
        <f t="shared" si="53"/>
        <v/>
      </c>
      <c r="M94" s="185" t="str">
        <f t="shared" si="54"/>
        <v/>
      </c>
      <c r="N94" s="185" t="str">
        <f t="shared" si="55"/>
        <v/>
      </c>
      <c r="O94" s="187" t="str">
        <f t="shared" si="56"/>
        <v/>
      </c>
      <c r="P94" s="187" t="str">
        <f t="shared" si="57"/>
        <v/>
      </c>
      <c r="Q94" s="185" t="str">
        <f t="shared" si="58"/>
        <v/>
      </c>
      <c r="R94" s="188" t="str">
        <f t="shared" si="59"/>
        <v/>
      </c>
      <c r="S94" s="184">
        <f t="shared" ref="S94:S121" si="63">SUM(D94:R94)</f>
        <v>0</v>
      </c>
      <c r="T94" s="184">
        <f t="shared" ref="T94:T121" si="64">IF(E20=1,S94*90%,S94)</f>
        <v>0</v>
      </c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s="33" customFormat="1" ht="15.5" x14ac:dyDescent="0.35">
      <c r="A95" s="24"/>
      <c r="B95" s="182" t="str">
        <f t="shared" ref="B95:C95" si="65">IF(B21="","",B21)</f>
        <v/>
      </c>
      <c r="C95" s="182" t="str">
        <f t="shared" si="65"/>
        <v/>
      </c>
      <c r="D95" s="183" t="str">
        <f t="shared" si="45"/>
        <v/>
      </c>
      <c r="E95" s="184" t="str">
        <f t="shared" si="46"/>
        <v/>
      </c>
      <c r="F95" s="185" t="str">
        <f t="shared" si="47"/>
        <v/>
      </c>
      <c r="G95" s="186" t="str">
        <f t="shared" si="48"/>
        <v/>
      </c>
      <c r="H95" s="185" t="str">
        <f t="shared" si="49"/>
        <v/>
      </c>
      <c r="I95" s="184" t="str">
        <f t="shared" si="50"/>
        <v/>
      </c>
      <c r="J95" s="184" t="str">
        <f t="shared" si="51"/>
        <v/>
      </c>
      <c r="K95" s="184" t="str">
        <f t="shared" si="52"/>
        <v/>
      </c>
      <c r="L95" s="185" t="str">
        <f t="shared" si="53"/>
        <v/>
      </c>
      <c r="M95" s="185" t="str">
        <f t="shared" si="54"/>
        <v/>
      </c>
      <c r="N95" s="185" t="str">
        <f t="shared" si="55"/>
        <v/>
      </c>
      <c r="O95" s="187" t="str">
        <f t="shared" si="56"/>
        <v/>
      </c>
      <c r="P95" s="187" t="str">
        <f t="shared" si="57"/>
        <v/>
      </c>
      <c r="Q95" s="185" t="str">
        <f t="shared" si="58"/>
        <v/>
      </c>
      <c r="R95" s="188" t="str">
        <f t="shared" si="59"/>
        <v/>
      </c>
      <c r="S95" s="184">
        <f t="shared" si="63"/>
        <v>0</v>
      </c>
      <c r="T95" s="184">
        <f t="shared" si="64"/>
        <v>0</v>
      </c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s="33" customFormat="1" ht="15.5" x14ac:dyDescent="0.35">
      <c r="A96" s="24"/>
      <c r="B96" s="182" t="str">
        <f t="shared" ref="B96:C96" si="66">IF(B22="","",B22)</f>
        <v/>
      </c>
      <c r="C96" s="182" t="str">
        <f t="shared" si="66"/>
        <v/>
      </c>
      <c r="D96" s="183" t="str">
        <f t="shared" si="45"/>
        <v/>
      </c>
      <c r="E96" s="184" t="str">
        <f t="shared" si="46"/>
        <v/>
      </c>
      <c r="F96" s="185" t="str">
        <f t="shared" si="47"/>
        <v/>
      </c>
      <c r="G96" s="186" t="str">
        <f t="shared" si="48"/>
        <v/>
      </c>
      <c r="H96" s="185" t="str">
        <f t="shared" si="49"/>
        <v/>
      </c>
      <c r="I96" s="184" t="str">
        <f t="shared" si="50"/>
        <v/>
      </c>
      <c r="J96" s="184" t="str">
        <f t="shared" si="51"/>
        <v/>
      </c>
      <c r="K96" s="184" t="str">
        <f t="shared" si="52"/>
        <v/>
      </c>
      <c r="L96" s="185" t="str">
        <f t="shared" si="53"/>
        <v/>
      </c>
      <c r="M96" s="185" t="str">
        <f t="shared" si="54"/>
        <v/>
      </c>
      <c r="N96" s="185" t="str">
        <f t="shared" si="55"/>
        <v/>
      </c>
      <c r="O96" s="187" t="str">
        <f t="shared" si="56"/>
        <v/>
      </c>
      <c r="P96" s="187" t="str">
        <f t="shared" si="57"/>
        <v/>
      </c>
      <c r="Q96" s="185" t="str">
        <f t="shared" si="58"/>
        <v/>
      </c>
      <c r="R96" s="188" t="str">
        <f t="shared" si="59"/>
        <v/>
      </c>
      <c r="S96" s="184">
        <f t="shared" si="63"/>
        <v>0</v>
      </c>
      <c r="T96" s="184">
        <f t="shared" si="64"/>
        <v>0</v>
      </c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:40" s="33" customFormat="1" ht="15.5" x14ac:dyDescent="0.35">
      <c r="A97" s="24"/>
      <c r="B97" s="182" t="str">
        <f t="shared" ref="B97:C97" si="67">IF(B23="","",B23)</f>
        <v/>
      </c>
      <c r="C97" s="182" t="str">
        <f t="shared" si="67"/>
        <v/>
      </c>
      <c r="D97" s="183" t="str">
        <f t="shared" si="45"/>
        <v/>
      </c>
      <c r="E97" s="184" t="str">
        <f t="shared" si="46"/>
        <v/>
      </c>
      <c r="F97" s="185" t="str">
        <f t="shared" si="47"/>
        <v/>
      </c>
      <c r="G97" s="186" t="str">
        <f t="shared" si="48"/>
        <v/>
      </c>
      <c r="H97" s="185" t="str">
        <f t="shared" si="49"/>
        <v/>
      </c>
      <c r="I97" s="184" t="str">
        <f t="shared" si="50"/>
        <v/>
      </c>
      <c r="J97" s="184" t="str">
        <f t="shared" si="51"/>
        <v/>
      </c>
      <c r="K97" s="184" t="str">
        <f t="shared" si="52"/>
        <v/>
      </c>
      <c r="L97" s="185" t="str">
        <f t="shared" si="53"/>
        <v/>
      </c>
      <c r="M97" s="185" t="str">
        <f t="shared" si="54"/>
        <v/>
      </c>
      <c r="N97" s="185" t="str">
        <f t="shared" si="55"/>
        <v/>
      </c>
      <c r="O97" s="187" t="str">
        <f t="shared" si="56"/>
        <v/>
      </c>
      <c r="P97" s="187" t="str">
        <f t="shared" si="57"/>
        <v/>
      </c>
      <c r="Q97" s="185" t="str">
        <f t="shared" si="58"/>
        <v/>
      </c>
      <c r="R97" s="188" t="str">
        <f t="shared" si="59"/>
        <v/>
      </c>
      <c r="S97" s="184">
        <f t="shared" si="63"/>
        <v>0</v>
      </c>
      <c r="T97" s="184">
        <f t="shared" si="64"/>
        <v>0</v>
      </c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s="33" customFormat="1" ht="15.5" x14ac:dyDescent="0.35">
      <c r="A98" s="24"/>
      <c r="B98" s="182" t="str">
        <f t="shared" ref="B98:C98" si="68">IF(B24="","",B24)</f>
        <v/>
      </c>
      <c r="C98" s="182" t="str">
        <f t="shared" si="68"/>
        <v/>
      </c>
      <c r="D98" s="183" t="str">
        <f t="shared" si="45"/>
        <v/>
      </c>
      <c r="E98" s="184" t="str">
        <f t="shared" si="46"/>
        <v/>
      </c>
      <c r="F98" s="185" t="str">
        <f t="shared" si="47"/>
        <v/>
      </c>
      <c r="G98" s="186" t="str">
        <f t="shared" si="48"/>
        <v/>
      </c>
      <c r="H98" s="185" t="str">
        <f t="shared" si="49"/>
        <v/>
      </c>
      <c r="I98" s="184" t="str">
        <f t="shared" si="50"/>
        <v/>
      </c>
      <c r="J98" s="184" t="str">
        <f t="shared" si="51"/>
        <v/>
      </c>
      <c r="K98" s="184" t="str">
        <f t="shared" si="52"/>
        <v/>
      </c>
      <c r="L98" s="185" t="str">
        <f t="shared" si="53"/>
        <v/>
      </c>
      <c r="M98" s="185" t="str">
        <f t="shared" si="54"/>
        <v/>
      </c>
      <c r="N98" s="185" t="str">
        <f t="shared" si="55"/>
        <v/>
      </c>
      <c r="O98" s="187" t="str">
        <f t="shared" si="56"/>
        <v/>
      </c>
      <c r="P98" s="187" t="str">
        <f t="shared" si="57"/>
        <v/>
      </c>
      <c r="Q98" s="185" t="str">
        <f t="shared" si="58"/>
        <v/>
      </c>
      <c r="R98" s="188" t="str">
        <f t="shared" si="59"/>
        <v/>
      </c>
      <c r="S98" s="184">
        <f t="shared" si="63"/>
        <v>0</v>
      </c>
      <c r="T98" s="184">
        <f t="shared" si="64"/>
        <v>0</v>
      </c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s="33" customFormat="1" ht="15.5" x14ac:dyDescent="0.35">
      <c r="A99" s="24"/>
      <c r="B99" s="182" t="str">
        <f t="shared" ref="B99:C99" si="69">IF(B25="","",B25)</f>
        <v/>
      </c>
      <c r="C99" s="182" t="str">
        <f t="shared" si="69"/>
        <v/>
      </c>
      <c r="D99" s="183" t="str">
        <f t="shared" si="45"/>
        <v/>
      </c>
      <c r="E99" s="184" t="str">
        <f t="shared" si="46"/>
        <v/>
      </c>
      <c r="F99" s="185" t="str">
        <f t="shared" si="47"/>
        <v/>
      </c>
      <c r="G99" s="186" t="str">
        <f t="shared" si="48"/>
        <v/>
      </c>
      <c r="H99" s="185" t="str">
        <f t="shared" si="49"/>
        <v/>
      </c>
      <c r="I99" s="184" t="str">
        <f t="shared" si="50"/>
        <v/>
      </c>
      <c r="J99" s="184" t="str">
        <f t="shared" si="51"/>
        <v/>
      </c>
      <c r="K99" s="184" t="str">
        <f t="shared" si="52"/>
        <v/>
      </c>
      <c r="L99" s="185" t="str">
        <f t="shared" si="53"/>
        <v/>
      </c>
      <c r="M99" s="185" t="str">
        <f t="shared" si="54"/>
        <v/>
      </c>
      <c r="N99" s="185" t="str">
        <f t="shared" si="55"/>
        <v/>
      </c>
      <c r="O99" s="187" t="str">
        <f t="shared" si="56"/>
        <v/>
      </c>
      <c r="P99" s="187" t="str">
        <f t="shared" si="57"/>
        <v/>
      </c>
      <c r="Q99" s="185" t="str">
        <f t="shared" si="58"/>
        <v/>
      </c>
      <c r="R99" s="188" t="str">
        <f t="shared" si="59"/>
        <v/>
      </c>
      <c r="S99" s="184">
        <f t="shared" si="63"/>
        <v>0</v>
      </c>
      <c r="T99" s="184">
        <f t="shared" si="64"/>
        <v>0</v>
      </c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s="33" customFormat="1" ht="15.5" x14ac:dyDescent="0.35">
      <c r="A100" s="24"/>
      <c r="B100" s="182" t="str">
        <f t="shared" ref="B100:C100" si="70">IF(B26="","",B26)</f>
        <v/>
      </c>
      <c r="C100" s="182" t="str">
        <f t="shared" si="70"/>
        <v/>
      </c>
      <c r="D100" s="183" t="str">
        <f t="shared" si="45"/>
        <v/>
      </c>
      <c r="E100" s="184" t="str">
        <f t="shared" si="46"/>
        <v/>
      </c>
      <c r="F100" s="185" t="str">
        <f t="shared" si="47"/>
        <v/>
      </c>
      <c r="G100" s="186" t="str">
        <f t="shared" si="48"/>
        <v/>
      </c>
      <c r="H100" s="185" t="str">
        <f t="shared" si="49"/>
        <v/>
      </c>
      <c r="I100" s="184" t="str">
        <f t="shared" si="50"/>
        <v/>
      </c>
      <c r="J100" s="184" t="str">
        <f t="shared" si="51"/>
        <v/>
      </c>
      <c r="K100" s="184" t="str">
        <f t="shared" si="52"/>
        <v/>
      </c>
      <c r="L100" s="185" t="str">
        <f t="shared" si="53"/>
        <v/>
      </c>
      <c r="M100" s="185" t="str">
        <f t="shared" si="54"/>
        <v/>
      </c>
      <c r="N100" s="185" t="str">
        <f t="shared" si="55"/>
        <v/>
      </c>
      <c r="O100" s="187" t="str">
        <f t="shared" si="56"/>
        <v/>
      </c>
      <c r="P100" s="187" t="str">
        <f t="shared" si="57"/>
        <v/>
      </c>
      <c r="Q100" s="185" t="str">
        <f t="shared" si="58"/>
        <v/>
      </c>
      <c r="R100" s="188" t="str">
        <f t="shared" si="59"/>
        <v/>
      </c>
      <c r="S100" s="184">
        <f t="shared" si="63"/>
        <v>0</v>
      </c>
      <c r="T100" s="184">
        <f t="shared" si="64"/>
        <v>0</v>
      </c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:40" s="33" customFormat="1" ht="15.5" x14ac:dyDescent="0.35">
      <c r="A101" s="24"/>
      <c r="B101" s="182" t="str">
        <f t="shared" ref="B101:C101" si="71">IF(B27="","",B27)</f>
        <v/>
      </c>
      <c r="C101" s="182" t="str">
        <f t="shared" si="71"/>
        <v/>
      </c>
      <c r="D101" s="183" t="str">
        <f t="shared" si="45"/>
        <v/>
      </c>
      <c r="E101" s="184" t="str">
        <f t="shared" si="46"/>
        <v/>
      </c>
      <c r="F101" s="185" t="str">
        <f t="shared" si="47"/>
        <v/>
      </c>
      <c r="G101" s="186" t="str">
        <f t="shared" si="48"/>
        <v/>
      </c>
      <c r="H101" s="185" t="str">
        <f t="shared" si="49"/>
        <v/>
      </c>
      <c r="I101" s="184" t="str">
        <f t="shared" si="50"/>
        <v/>
      </c>
      <c r="J101" s="184" t="str">
        <f t="shared" si="51"/>
        <v/>
      </c>
      <c r="K101" s="184" t="str">
        <f t="shared" si="52"/>
        <v/>
      </c>
      <c r="L101" s="185" t="str">
        <f t="shared" si="53"/>
        <v/>
      </c>
      <c r="M101" s="185" t="str">
        <f t="shared" si="54"/>
        <v/>
      </c>
      <c r="N101" s="185" t="str">
        <f t="shared" si="55"/>
        <v/>
      </c>
      <c r="O101" s="187" t="str">
        <f t="shared" si="56"/>
        <v/>
      </c>
      <c r="P101" s="187" t="str">
        <f t="shared" si="57"/>
        <v/>
      </c>
      <c r="Q101" s="185" t="str">
        <f t="shared" si="58"/>
        <v/>
      </c>
      <c r="R101" s="188" t="str">
        <f t="shared" si="59"/>
        <v/>
      </c>
      <c r="S101" s="184">
        <f t="shared" si="63"/>
        <v>0</v>
      </c>
      <c r="T101" s="184">
        <f t="shared" si="64"/>
        <v>0</v>
      </c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40" s="33" customFormat="1" ht="15.5" x14ac:dyDescent="0.35">
      <c r="A102" s="24"/>
      <c r="B102" s="182" t="str">
        <f t="shared" ref="B102:C102" si="72">IF(B28="","",B28)</f>
        <v/>
      </c>
      <c r="C102" s="182" t="str">
        <f t="shared" si="72"/>
        <v/>
      </c>
      <c r="D102" s="183" t="str">
        <f t="shared" si="45"/>
        <v/>
      </c>
      <c r="E102" s="184" t="str">
        <f t="shared" si="46"/>
        <v/>
      </c>
      <c r="F102" s="185" t="str">
        <f t="shared" si="47"/>
        <v/>
      </c>
      <c r="G102" s="186" t="str">
        <f t="shared" si="48"/>
        <v/>
      </c>
      <c r="H102" s="185" t="str">
        <f t="shared" si="49"/>
        <v/>
      </c>
      <c r="I102" s="184" t="str">
        <f t="shared" si="50"/>
        <v/>
      </c>
      <c r="J102" s="184" t="str">
        <f t="shared" si="51"/>
        <v/>
      </c>
      <c r="K102" s="184" t="str">
        <f t="shared" si="52"/>
        <v/>
      </c>
      <c r="L102" s="185" t="str">
        <f t="shared" si="53"/>
        <v/>
      </c>
      <c r="M102" s="185" t="str">
        <f t="shared" si="54"/>
        <v/>
      </c>
      <c r="N102" s="185" t="str">
        <f t="shared" si="55"/>
        <v/>
      </c>
      <c r="O102" s="187" t="str">
        <f t="shared" si="56"/>
        <v/>
      </c>
      <c r="P102" s="187" t="str">
        <f t="shared" si="57"/>
        <v/>
      </c>
      <c r="Q102" s="185" t="str">
        <f t="shared" si="58"/>
        <v/>
      </c>
      <c r="R102" s="188" t="str">
        <f t="shared" si="59"/>
        <v/>
      </c>
      <c r="S102" s="184">
        <f t="shared" si="63"/>
        <v>0</v>
      </c>
      <c r="T102" s="184">
        <f t="shared" si="64"/>
        <v>0</v>
      </c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:40" s="33" customFormat="1" ht="15.5" x14ac:dyDescent="0.35">
      <c r="A103" s="24"/>
      <c r="B103" s="182" t="str">
        <f t="shared" ref="B103:C103" si="73">IF(B29="","",B29)</f>
        <v/>
      </c>
      <c r="C103" s="182" t="str">
        <f t="shared" si="73"/>
        <v/>
      </c>
      <c r="D103" s="183" t="str">
        <f t="shared" si="45"/>
        <v/>
      </c>
      <c r="E103" s="184" t="str">
        <f t="shared" si="46"/>
        <v/>
      </c>
      <c r="F103" s="185" t="str">
        <f t="shared" si="47"/>
        <v/>
      </c>
      <c r="G103" s="186" t="str">
        <f t="shared" si="48"/>
        <v/>
      </c>
      <c r="H103" s="185" t="str">
        <f t="shared" si="49"/>
        <v/>
      </c>
      <c r="I103" s="184" t="str">
        <f t="shared" si="50"/>
        <v/>
      </c>
      <c r="J103" s="184" t="str">
        <f t="shared" si="51"/>
        <v/>
      </c>
      <c r="K103" s="184" t="str">
        <f t="shared" si="52"/>
        <v/>
      </c>
      <c r="L103" s="185" t="str">
        <f t="shared" si="53"/>
        <v/>
      </c>
      <c r="M103" s="185" t="str">
        <f t="shared" si="54"/>
        <v/>
      </c>
      <c r="N103" s="185" t="str">
        <f t="shared" si="55"/>
        <v/>
      </c>
      <c r="O103" s="187" t="str">
        <f t="shared" si="56"/>
        <v/>
      </c>
      <c r="P103" s="187" t="str">
        <f t="shared" si="57"/>
        <v/>
      </c>
      <c r="Q103" s="185" t="str">
        <f t="shared" si="58"/>
        <v/>
      </c>
      <c r="R103" s="188" t="str">
        <f t="shared" si="59"/>
        <v/>
      </c>
      <c r="S103" s="184">
        <f t="shared" si="63"/>
        <v>0</v>
      </c>
      <c r="T103" s="184">
        <f t="shared" si="64"/>
        <v>0</v>
      </c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:40" s="33" customFormat="1" ht="15.5" x14ac:dyDescent="0.35">
      <c r="A104" s="24"/>
      <c r="B104" s="182" t="str">
        <f t="shared" ref="B104:C104" si="74">IF(B30="","",B30)</f>
        <v/>
      </c>
      <c r="C104" s="182" t="str">
        <f t="shared" si="74"/>
        <v/>
      </c>
      <c r="D104" s="183" t="str">
        <f t="shared" si="45"/>
        <v/>
      </c>
      <c r="E104" s="184" t="str">
        <f t="shared" si="46"/>
        <v/>
      </c>
      <c r="F104" s="185" t="str">
        <f t="shared" si="47"/>
        <v/>
      </c>
      <c r="G104" s="186" t="str">
        <f t="shared" si="48"/>
        <v/>
      </c>
      <c r="H104" s="185" t="str">
        <f t="shared" si="49"/>
        <v/>
      </c>
      <c r="I104" s="184" t="str">
        <f t="shared" si="50"/>
        <v/>
      </c>
      <c r="J104" s="184" t="str">
        <f t="shared" si="51"/>
        <v/>
      </c>
      <c r="K104" s="184" t="str">
        <f t="shared" si="52"/>
        <v/>
      </c>
      <c r="L104" s="185" t="str">
        <f t="shared" si="53"/>
        <v/>
      </c>
      <c r="M104" s="185" t="str">
        <f t="shared" si="54"/>
        <v/>
      </c>
      <c r="N104" s="185" t="str">
        <f t="shared" si="55"/>
        <v/>
      </c>
      <c r="O104" s="187" t="str">
        <f t="shared" si="56"/>
        <v/>
      </c>
      <c r="P104" s="187" t="str">
        <f t="shared" si="57"/>
        <v/>
      </c>
      <c r="Q104" s="185" t="str">
        <f t="shared" si="58"/>
        <v/>
      </c>
      <c r="R104" s="188" t="str">
        <f t="shared" si="59"/>
        <v/>
      </c>
      <c r="S104" s="184">
        <f t="shared" si="63"/>
        <v>0</v>
      </c>
      <c r="T104" s="184">
        <f t="shared" si="64"/>
        <v>0</v>
      </c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:40" s="33" customFormat="1" ht="15.5" x14ac:dyDescent="0.35">
      <c r="A105" s="24"/>
      <c r="B105" s="182" t="str">
        <f t="shared" ref="B105:C105" si="75">IF(B31="","",B31)</f>
        <v/>
      </c>
      <c r="C105" s="182" t="str">
        <f t="shared" si="75"/>
        <v/>
      </c>
      <c r="D105" s="183" t="str">
        <f t="shared" si="45"/>
        <v/>
      </c>
      <c r="E105" s="184" t="str">
        <f t="shared" si="46"/>
        <v/>
      </c>
      <c r="F105" s="185" t="str">
        <f t="shared" si="47"/>
        <v/>
      </c>
      <c r="G105" s="186" t="str">
        <f t="shared" si="48"/>
        <v/>
      </c>
      <c r="H105" s="185" t="str">
        <f t="shared" si="49"/>
        <v/>
      </c>
      <c r="I105" s="184" t="str">
        <f t="shared" si="50"/>
        <v/>
      </c>
      <c r="J105" s="184" t="str">
        <f t="shared" si="51"/>
        <v/>
      </c>
      <c r="K105" s="184" t="str">
        <f t="shared" si="52"/>
        <v/>
      </c>
      <c r="L105" s="185" t="str">
        <f t="shared" si="53"/>
        <v/>
      </c>
      <c r="M105" s="185" t="str">
        <f t="shared" si="54"/>
        <v/>
      </c>
      <c r="N105" s="185" t="str">
        <f t="shared" si="55"/>
        <v/>
      </c>
      <c r="O105" s="187" t="str">
        <f t="shared" si="56"/>
        <v/>
      </c>
      <c r="P105" s="187" t="str">
        <f t="shared" si="57"/>
        <v/>
      </c>
      <c r="Q105" s="185" t="str">
        <f t="shared" si="58"/>
        <v/>
      </c>
      <c r="R105" s="188" t="str">
        <f t="shared" si="59"/>
        <v/>
      </c>
      <c r="S105" s="184">
        <f t="shared" si="63"/>
        <v>0</v>
      </c>
      <c r="T105" s="184">
        <f t="shared" si="64"/>
        <v>0</v>
      </c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:40" s="33" customFormat="1" ht="15.5" x14ac:dyDescent="0.35">
      <c r="A106" s="24"/>
      <c r="B106" s="182" t="str">
        <f t="shared" ref="B106:C106" si="76">IF(B32="","",B32)</f>
        <v/>
      </c>
      <c r="C106" s="182" t="str">
        <f t="shared" si="76"/>
        <v/>
      </c>
      <c r="D106" s="183" t="str">
        <f t="shared" si="45"/>
        <v/>
      </c>
      <c r="E106" s="184" t="str">
        <f t="shared" si="46"/>
        <v/>
      </c>
      <c r="F106" s="185" t="str">
        <f t="shared" si="47"/>
        <v/>
      </c>
      <c r="G106" s="186" t="str">
        <f t="shared" si="48"/>
        <v/>
      </c>
      <c r="H106" s="185" t="str">
        <f t="shared" si="49"/>
        <v/>
      </c>
      <c r="I106" s="184" t="str">
        <f t="shared" si="50"/>
        <v/>
      </c>
      <c r="J106" s="184" t="str">
        <f t="shared" si="51"/>
        <v/>
      </c>
      <c r="K106" s="184" t="str">
        <f t="shared" si="52"/>
        <v/>
      </c>
      <c r="L106" s="185" t="str">
        <f t="shared" si="53"/>
        <v/>
      </c>
      <c r="M106" s="185" t="str">
        <f t="shared" si="54"/>
        <v/>
      </c>
      <c r="N106" s="185" t="str">
        <f t="shared" si="55"/>
        <v/>
      </c>
      <c r="O106" s="187" t="str">
        <f t="shared" si="56"/>
        <v/>
      </c>
      <c r="P106" s="187" t="str">
        <f t="shared" si="57"/>
        <v/>
      </c>
      <c r="Q106" s="185" t="str">
        <f t="shared" si="58"/>
        <v/>
      </c>
      <c r="R106" s="188" t="str">
        <f t="shared" si="59"/>
        <v/>
      </c>
      <c r="S106" s="184">
        <f t="shared" si="63"/>
        <v>0</v>
      </c>
      <c r="T106" s="184">
        <f t="shared" si="64"/>
        <v>0</v>
      </c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:40" s="33" customFormat="1" ht="15.5" x14ac:dyDescent="0.35">
      <c r="A107" s="24"/>
      <c r="B107" s="182" t="str">
        <f t="shared" ref="B107:C107" si="77">IF(B33="","",B33)</f>
        <v/>
      </c>
      <c r="C107" s="182" t="str">
        <f t="shared" si="77"/>
        <v/>
      </c>
      <c r="D107" s="183" t="str">
        <f t="shared" si="45"/>
        <v/>
      </c>
      <c r="E107" s="184" t="str">
        <f t="shared" si="46"/>
        <v/>
      </c>
      <c r="F107" s="185" t="str">
        <f t="shared" si="47"/>
        <v/>
      </c>
      <c r="G107" s="186" t="str">
        <f t="shared" si="48"/>
        <v/>
      </c>
      <c r="H107" s="185" t="str">
        <f t="shared" si="49"/>
        <v/>
      </c>
      <c r="I107" s="184" t="str">
        <f t="shared" si="50"/>
        <v/>
      </c>
      <c r="J107" s="184" t="str">
        <f t="shared" si="51"/>
        <v/>
      </c>
      <c r="K107" s="184" t="str">
        <f t="shared" si="52"/>
        <v/>
      </c>
      <c r="L107" s="185" t="str">
        <f t="shared" si="53"/>
        <v/>
      </c>
      <c r="M107" s="185" t="str">
        <f t="shared" si="54"/>
        <v/>
      </c>
      <c r="N107" s="185" t="str">
        <f t="shared" si="55"/>
        <v/>
      </c>
      <c r="O107" s="187" t="str">
        <f t="shared" si="56"/>
        <v/>
      </c>
      <c r="P107" s="187" t="str">
        <f t="shared" si="57"/>
        <v/>
      </c>
      <c r="Q107" s="185" t="str">
        <f t="shared" si="58"/>
        <v/>
      </c>
      <c r="R107" s="188" t="str">
        <f t="shared" si="59"/>
        <v/>
      </c>
      <c r="S107" s="184">
        <f t="shared" si="63"/>
        <v>0</v>
      </c>
      <c r="T107" s="184">
        <f t="shared" si="64"/>
        <v>0</v>
      </c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:40" s="33" customFormat="1" ht="15.5" x14ac:dyDescent="0.35">
      <c r="A108" s="24"/>
      <c r="B108" s="182" t="str">
        <f t="shared" ref="B108:C108" si="78">IF(B34="","",B34)</f>
        <v/>
      </c>
      <c r="C108" s="182" t="str">
        <f t="shared" si="78"/>
        <v/>
      </c>
      <c r="D108" s="183" t="str">
        <f t="shared" si="45"/>
        <v/>
      </c>
      <c r="E108" s="184" t="str">
        <f t="shared" si="46"/>
        <v/>
      </c>
      <c r="F108" s="185" t="str">
        <f t="shared" si="47"/>
        <v/>
      </c>
      <c r="G108" s="186" t="str">
        <f t="shared" si="48"/>
        <v/>
      </c>
      <c r="H108" s="185" t="str">
        <f t="shared" si="49"/>
        <v/>
      </c>
      <c r="I108" s="184" t="str">
        <f t="shared" si="50"/>
        <v/>
      </c>
      <c r="J108" s="184" t="str">
        <f t="shared" si="51"/>
        <v/>
      </c>
      <c r="K108" s="184" t="str">
        <f t="shared" si="52"/>
        <v/>
      </c>
      <c r="L108" s="185" t="str">
        <f t="shared" si="53"/>
        <v/>
      </c>
      <c r="M108" s="185" t="str">
        <f t="shared" si="54"/>
        <v/>
      </c>
      <c r="N108" s="185" t="str">
        <f t="shared" si="55"/>
        <v/>
      </c>
      <c r="O108" s="187" t="str">
        <f t="shared" si="56"/>
        <v/>
      </c>
      <c r="P108" s="187" t="str">
        <f t="shared" si="57"/>
        <v/>
      </c>
      <c r="Q108" s="185" t="str">
        <f t="shared" si="58"/>
        <v/>
      </c>
      <c r="R108" s="188" t="str">
        <f t="shared" si="59"/>
        <v/>
      </c>
      <c r="S108" s="184">
        <f t="shared" si="63"/>
        <v>0</v>
      </c>
      <c r="T108" s="184">
        <f t="shared" si="64"/>
        <v>0</v>
      </c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:40" s="33" customFormat="1" ht="15.5" x14ac:dyDescent="0.35">
      <c r="A109" s="24"/>
      <c r="B109" s="182" t="str">
        <f t="shared" ref="B109:C109" si="79">IF(B35="","",B35)</f>
        <v/>
      </c>
      <c r="C109" s="182" t="str">
        <f t="shared" si="79"/>
        <v/>
      </c>
      <c r="D109" s="183" t="str">
        <f t="shared" si="45"/>
        <v/>
      </c>
      <c r="E109" s="184" t="str">
        <f t="shared" si="46"/>
        <v/>
      </c>
      <c r="F109" s="185" t="str">
        <f t="shared" si="47"/>
        <v/>
      </c>
      <c r="G109" s="186" t="str">
        <f t="shared" si="48"/>
        <v/>
      </c>
      <c r="H109" s="185" t="str">
        <f t="shared" si="49"/>
        <v/>
      </c>
      <c r="I109" s="184" t="str">
        <f t="shared" si="50"/>
        <v/>
      </c>
      <c r="J109" s="184" t="str">
        <f t="shared" si="51"/>
        <v/>
      </c>
      <c r="K109" s="184" t="str">
        <f t="shared" si="52"/>
        <v/>
      </c>
      <c r="L109" s="185" t="str">
        <f t="shared" si="53"/>
        <v/>
      </c>
      <c r="M109" s="185" t="str">
        <f t="shared" si="54"/>
        <v/>
      </c>
      <c r="N109" s="185" t="str">
        <f t="shared" si="55"/>
        <v/>
      </c>
      <c r="O109" s="187" t="str">
        <f t="shared" si="56"/>
        <v/>
      </c>
      <c r="P109" s="187" t="str">
        <f t="shared" si="57"/>
        <v/>
      </c>
      <c r="Q109" s="185" t="str">
        <f t="shared" si="58"/>
        <v/>
      </c>
      <c r="R109" s="188" t="str">
        <f t="shared" si="59"/>
        <v/>
      </c>
      <c r="S109" s="184">
        <f t="shared" si="63"/>
        <v>0</v>
      </c>
      <c r="T109" s="184">
        <f t="shared" si="64"/>
        <v>0</v>
      </c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:40" s="33" customFormat="1" ht="15.5" x14ac:dyDescent="0.35">
      <c r="A110" s="24"/>
      <c r="B110" s="182" t="str">
        <f t="shared" ref="B110:C110" si="80">IF(B36="","",B36)</f>
        <v/>
      </c>
      <c r="C110" s="182" t="str">
        <f t="shared" si="80"/>
        <v/>
      </c>
      <c r="D110" s="183" t="str">
        <f t="shared" si="45"/>
        <v/>
      </c>
      <c r="E110" s="184" t="str">
        <f t="shared" si="46"/>
        <v/>
      </c>
      <c r="F110" s="185" t="str">
        <f t="shared" si="47"/>
        <v/>
      </c>
      <c r="G110" s="186" t="str">
        <f t="shared" si="48"/>
        <v/>
      </c>
      <c r="H110" s="185" t="str">
        <f t="shared" si="49"/>
        <v/>
      </c>
      <c r="I110" s="184" t="str">
        <f t="shared" si="50"/>
        <v/>
      </c>
      <c r="J110" s="184" t="str">
        <f t="shared" si="51"/>
        <v/>
      </c>
      <c r="K110" s="184" t="str">
        <f t="shared" si="52"/>
        <v/>
      </c>
      <c r="L110" s="185" t="str">
        <f t="shared" si="53"/>
        <v/>
      </c>
      <c r="M110" s="185" t="str">
        <f t="shared" si="54"/>
        <v/>
      </c>
      <c r="N110" s="185" t="str">
        <f t="shared" si="55"/>
        <v/>
      </c>
      <c r="O110" s="187" t="str">
        <f t="shared" si="56"/>
        <v/>
      </c>
      <c r="P110" s="187" t="str">
        <f t="shared" si="57"/>
        <v/>
      </c>
      <c r="Q110" s="185" t="str">
        <f t="shared" si="58"/>
        <v/>
      </c>
      <c r="R110" s="188" t="str">
        <f t="shared" si="59"/>
        <v/>
      </c>
      <c r="S110" s="184">
        <f t="shared" si="63"/>
        <v>0</v>
      </c>
      <c r="T110" s="184">
        <f t="shared" si="64"/>
        <v>0</v>
      </c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:40" s="33" customFormat="1" ht="15.5" x14ac:dyDescent="0.35">
      <c r="A111" s="24"/>
      <c r="B111" s="182" t="str">
        <f t="shared" ref="B111:C111" si="81">IF(B37="","",B37)</f>
        <v/>
      </c>
      <c r="C111" s="182" t="str">
        <f t="shared" si="81"/>
        <v/>
      </c>
      <c r="D111" s="183" t="str">
        <f t="shared" si="45"/>
        <v/>
      </c>
      <c r="E111" s="184" t="str">
        <f t="shared" si="46"/>
        <v/>
      </c>
      <c r="F111" s="185" t="str">
        <f t="shared" si="47"/>
        <v/>
      </c>
      <c r="G111" s="186" t="str">
        <f t="shared" si="48"/>
        <v/>
      </c>
      <c r="H111" s="185" t="str">
        <f t="shared" si="49"/>
        <v/>
      </c>
      <c r="I111" s="184" t="str">
        <f t="shared" si="50"/>
        <v/>
      </c>
      <c r="J111" s="184" t="str">
        <f t="shared" si="51"/>
        <v/>
      </c>
      <c r="K111" s="184" t="str">
        <f t="shared" si="52"/>
        <v/>
      </c>
      <c r="L111" s="185" t="str">
        <f t="shared" si="53"/>
        <v/>
      </c>
      <c r="M111" s="185" t="str">
        <f t="shared" si="54"/>
        <v/>
      </c>
      <c r="N111" s="185" t="str">
        <f t="shared" si="55"/>
        <v/>
      </c>
      <c r="O111" s="187" t="str">
        <f t="shared" si="56"/>
        <v/>
      </c>
      <c r="P111" s="187" t="str">
        <f t="shared" si="57"/>
        <v/>
      </c>
      <c r="Q111" s="185" t="str">
        <f t="shared" si="58"/>
        <v/>
      </c>
      <c r="R111" s="188" t="str">
        <f t="shared" si="59"/>
        <v/>
      </c>
      <c r="S111" s="184">
        <f t="shared" si="63"/>
        <v>0</v>
      </c>
      <c r="T111" s="184">
        <f t="shared" si="64"/>
        <v>0</v>
      </c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:40" s="33" customFormat="1" ht="15.5" x14ac:dyDescent="0.35">
      <c r="A112" s="24"/>
      <c r="B112" s="182" t="str">
        <f t="shared" ref="B112:C112" si="82">IF(B38="","",B38)</f>
        <v/>
      </c>
      <c r="C112" s="182" t="str">
        <f t="shared" si="82"/>
        <v/>
      </c>
      <c r="D112" s="183" t="str">
        <f t="shared" si="45"/>
        <v/>
      </c>
      <c r="E112" s="184" t="str">
        <f t="shared" si="46"/>
        <v/>
      </c>
      <c r="F112" s="185" t="str">
        <f t="shared" si="47"/>
        <v/>
      </c>
      <c r="G112" s="186" t="str">
        <f t="shared" si="48"/>
        <v/>
      </c>
      <c r="H112" s="185" t="str">
        <f t="shared" si="49"/>
        <v/>
      </c>
      <c r="I112" s="184" t="str">
        <f t="shared" si="50"/>
        <v/>
      </c>
      <c r="J112" s="184" t="str">
        <f t="shared" si="51"/>
        <v/>
      </c>
      <c r="K112" s="184" t="str">
        <f t="shared" si="52"/>
        <v/>
      </c>
      <c r="L112" s="185" t="str">
        <f t="shared" si="53"/>
        <v/>
      </c>
      <c r="M112" s="185" t="str">
        <f t="shared" si="54"/>
        <v/>
      </c>
      <c r="N112" s="185" t="str">
        <f t="shared" si="55"/>
        <v/>
      </c>
      <c r="O112" s="187" t="str">
        <f t="shared" si="56"/>
        <v/>
      </c>
      <c r="P112" s="187" t="str">
        <f t="shared" si="57"/>
        <v/>
      </c>
      <c r="Q112" s="185" t="str">
        <f t="shared" si="58"/>
        <v/>
      </c>
      <c r="R112" s="188" t="str">
        <f t="shared" si="59"/>
        <v/>
      </c>
      <c r="S112" s="184">
        <f t="shared" si="63"/>
        <v>0</v>
      </c>
      <c r="T112" s="184">
        <f t="shared" si="64"/>
        <v>0</v>
      </c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:40" s="33" customFormat="1" ht="15.5" x14ac:dyDescent="0.35">
      <c r="A113" s="24"/>
      <c r="B113" s="182" t="str">
        <f t="shared" ref="B113:C113" si="83">IF(B39="","",B39)</f>
        <v/>
      </c>
      <c r="C113" s="182" t="str">
        <f t="shared" si="83"/>
        <v/>
      </c>
      <c r="D113" s="183" t="str">
        <f t="shared" si="45"/>
        <v/>
      </c>
      <c r="E113" s="184" t="str">
        <f t="shared" si="46"/>
        <v/>
      </c>
      <c r="F113" s="185" t="str">
        <f t="shared" si="47"/>
        <v/>
      </c>
      <c r="G113" s="186" t="str">
        <f t="shared" si="48"/>
        <v/>
      </c>
      <c r="H113" s="185" t="str">
        <f t="shared" si="49"/>
        <v/>
      </c>
      <c r="I113" s="184" t="str">
        <f t="shared" si="50"/>
        <v/>
      </c>
      <c r="J113" s="184" t="str">
        <f t="shared" si="51"/>
        <v/>
      </c>
      <c r="K113" s="184" t="str">
        <f t="shared" si="52"/>
        <v/>
      </c>
      <c r="L113" s="185" t="str">
        <f t="shared" si="53"/>
        <v/>
      </c>
      <c r="M113" s="185" t="str">
        <f t="shared" si="54"/>
        <v/>
      </c>
      <c r="N113" s="185" t="str">
        <f t="shared" si="55"/>
        <v/>
      </c>
      <c r="O113" s="187" t="str">
        <f t="shared" si="56"/>
        <v/>
      </c>
      <c r="P113" s="187" t="str">
        <f t="shared" si="57"/>
        <v/>
      </c>
      <c r="Q113" s="185" t="str">
        <f t="shared" si="58"/>
        <v/>
      </c>
      <c r="R113" s="188" t="str">
        <f t="shared" si="59"/>
        <v/>
      </c>
      <c r="S113" s="184">
        <f t="shared" si="63"/>
        <v>0</v>
      </c>
      <c r="T113" s="184">
        <f t="shared" si="64"/>
        <v>0</v>
      </c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:40" s="33" customFormat="1" ht="15.5" x14ac:dyDescent="0.35">
      <c r="A114" s="24"/>
      <c r="B114" s="182" t="str">
        <f t="shared" ref="B114:C114" si="84">IF(B40="","",B40)</f>
        <v/>
      </c>
      <c r="C114" s="182" t="str">
        <f t="shared" si="84"/>
        <v/>
      </c>
      <c r="D114" s="183" t="str">
        <f t="shared" si="45"/>
        <v/>
      </c>
      <c r="E114" s="184" t="str">
        <f t="shared" si="46"/>
        <v/>
      </c>
      <c r="F114" s="185" t="str">
        <f t="shared" si="47"/>
        <v/>
      </c>
      <c r="G114" s="186" t="str">
        <f t="shared" si="48"/>
        <v/>
      </c>
      <c r="H114" s="185" t="str">
        <f t="shared" si="49"/>
        <v/>
      </c>
      <c r="I114" s="184" t="str">
        <f t="shared" si="50"/>
        <v/>
      </c>
      <c r="J114" s="184" t="str">
        <f t="shared" si="51"/>
        <v/>
      </c>
      <c r="K114" s="184" t="str">
        <f t="shared" si="52"/>
        <v/>
      </c>
      <c r="L114" s="185" t="str">
        <f t="shared" si="53"/>
        <v/>
      </c>
      <c r="M114" s="185" t="str">
        <f t="shared" si="54"/>
        <v/>
      </c>
      <c r="N114" s="185" t="str">
        <f t="shared" si="55"/>
        <v/>
      </c>
      <c r="O114" s="187" t="str">
        <f t="shared" si="56"/>
        <v/>
      </c>
      <c r="P114" s="187" t="str">
        <f t="shared" si="57"/>
        <v/>
      </c>
      <c r="Q114" s="185" t="str">
        <f t="shared" si="58"/>
        <v/>
      </c>
      <c r="R114" s="188" t="str">
        <f t="shared" si="59"/>
        <v/>
      </c>
      <c r="S114" s="184">
        <f t="shared" si="63"/>
        <v>0</v>
      </c>
      <c r="T114" s="184">
        <f t="shared" si="64"/>
        <v>0</v>
      </c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:40" s="33" customFormat="1" ht="15.5" x14ac:dyDescent="0.35">
      <c r="A115" s="24"/>
      <c r="B115" s="182" t="str">
        <f t="shared" ref="B115:C115" si="85">IF(B41="","",B41)</f>
        <v/>
      </c>
      <c r="C115" s="182" t="str">
        <f t="shared" si="85"/>
        <v/>
      </c>
      <c r="D115" s="183" t="str">
        <f t="shared" si="45"/>
        <v/>
      </c>
      <c r="E115" s="184" t="str">
        <f t="shared" si="46"/>
        <v/>
      </c>
      <c r="F115" s="185" t="str">
        <f t="shared" si="47"/>
        <v/>
      </c>
      <c r="G115" s="186" t="str">
        <f t="shared" si="48"/>
        <v/>
      </c>
      <c r="H115" s="185" t="str">
        <f t="shared" si="49"/>
        <v/>
      </c>
      <c r="I115" s="184" t="str">
        <f t="shared" si="50"/>
        <v/>
      </c>
      <c r="J115" s="184" t="str">
        <f t="shared" si="51"/>
        <v/>
      </c>
      <c r="K115" s="184" t="str">
        <f t="shared" si="52"/>
        <v/>
      </c>
      <c r="L115" s="185" t="str">
        <f t="shared" si="53"/>
        <v/>
      </c>
      <c r="M115" s="185" t="str">
        <f t="shared" si="54"/>
        <v/>
      </c>
      <c r="N115" s="185" t="str">
        <f t="shared" si="55"/>
        <v/>
      </c>
      <c r="O115" s="187" t="str">
        <f t="shared" si="56"/>
        <v/>
      </c>
      <c r="P115" s="187" t="str">
        <f t="shared" si="57"/>
        <v/>
      </c>
      <c r="Q115" s="185" t="str">
        <f t="shared" si="58"/>
        <v/>
      </c>
      <c r="R115" s="188" t="str">
        <f t="shared" si="59"/>
        <v/>
      </c>
      <c r="S115" s="184">
        <f t="shared" si="63"/>
        <v>0</v>
      </c>
      <c r="T115" s="184">
        <f t="shared" si="64"/>
        <v>0</v>
      </c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:40" s="33" customFormat="1" ht="15.5" x14ac:dyDescent="0.35">
      <c r="A116" s="24"/>
      <c r="B116" s="182" t="str">
        <f t="shared" ref="B116:C116" si="86">IF(B42="","",B42)</f>
        <v/>
      </c>
      <c r="C116" s="182" t="str">
        <f t="shared" si="86"/>
        <v/>
      </c>
      <c r="D116" s="183" t="str">
        <f t="shared" si="45"/>
        <v/>
      </c>
      <c r="E116" s="184" t="str">
        <f t="shared" si="46"/>
        <v/>
      </c>
      <c r="F116" s="185" t="str">
        <f t="shared" si="47"/>
        <v/>
      </c>
      <c r="G116" s="186" t="str">
        <f t="shared" si="48"/>
        <v/>
      </c>
      <c r="H116" s="185" t="str">
        <f t="shared" si="49"/>
        <v/>
      </c>
      <c r="I116" s="184" t="str">
        <f t="shared" si="50"/>
        <v/>
      </c>
      <c r="J116" s="184" t="str">
        <f t="shared" si="51"/>
        <v/>
      </c>
      <c r="K116" s="184" t="str">
        <f t="shared" si="52"/>
        <v/>
      </c>
      <c r="L116" s="185" t="str">
        <f t="shared" si="53"/>
        <v/>
      </c>
      <c r="M116" s="185" t="str">
        <f t="shared" si="54"/>
        <v/>
      </c>
      <c r="N116" s="185" t="str">
        <f t="shared" si="55"/>
        <v/>
      </c>
      <c r="O116" s="187" t="str">
        <f t="shared" si="56"/>
        <v/>
      </c>
      <c r="P116" s="187" t="str">
        <f t="shared" si="57"/>
        <v/>
      </c>
      <c r="Q116" s="185" t="str">
        <f t="shared" si="58"/>
        <v/>
      </c>
      <c r="R116" s="188" t="str">
        <f t="shared" si="59"/>
        <v/>
      </c>
      <c r="S116" s="184">
        <f t="shared" si="63"/>
        <v>0</v>
      </c>
      <c r="T116" s="184">
        <f t="shared" si="64"/>
        <v>0</v>
      </c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:40" s="33" customFormat="1" ht="15.5" x14ac:dyDescent="0.35">
      <c r="A117" s="24"/>
      <c r="B117" s="182" t="str">
        <f t="shared" ref="B117:C117" si="87">IF(B43="","",B43)</f>
        <v/>
      </c>
      <c r="C117" s="182" t="str">
        <f t="shared" si="87"/>
        <v/>
      </c>
      <c r="D117" s="183" t="str">
        <f t="shared" si="45"/>
        <v/>
      </c>
      <c r="E117" s="184" t="str">
        <f t="shared" si="46"/>
        <v/>
      </c>
      <c r="F117" s="185" t="str">
        <f t="shared" si="47"/>
        <v/>
      </c>
      <c r="G117" s="186" t="str">
        <f t="shared" si="48"/>
        <v/>
      </c>
      <c r="H117" s="185" t="str">
        <f t="shared" si="49"/>
        <v/>
      </c>
      <c r="I117" s="184" t="str">
        <f t="shared" si="50"/>
        <v/>
      </c>
      <c r="J117" s="184" t="str">
        <f t="shared" si="51"/>
        <v/>
      </c>
      <c r="K117" s="184" t="str">
        <f t="shared" si="52"/>
        <v/>
      </c>
      <c r="L117" s="185" t="str">
        <f t="shared" si="53"/>
        <v/>
      </c>
      <c r="M117" s="185" t="str">
        <f t="shared" si="54"/>
        <v/>
      </c>
      <c r="N117" s="185" t="str">
        <f t="shared" si="55"/>
        <v/>
      </c>
      <c r="O117" s="187" t="str">
        <f t="shared" si="56"/>
        <v/>
      </c>
      <c r="P117" s="187" t="str">
        <f t="shared" si="57"/>
        <v/>
      </c>
      <c r="Q117" s="185" t="str">
        <f t="shared" si="58"/>
        <v/>
      </c>
      <c r="R117" s="188" t="str">
        <f t="shared" si="59"/>
        <v/>
      </c>
      <c r="S117" s="184">
        <f t="shared" si="63"/>
        <v>0</v>
      </c>
      <c r="T117" s="184">
        <f t="shared" si="64"/>
        <v>0</v>
      </c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:40" s="33" customFormat="1" ht="15.5" x14ac:dyDescent="0.35">
      <c r="A118" s="24"/>
      <c r="B118" s="182" t="str">
        <f t="shared" ref="B118:C118" si="88">IF(B44="","",B44)</f>
        <v/>
      </c>
      <c r="C118" s="182" t="str">
        <f t="shared" si="88"/>
        <v/>
      </c>
      <c r="D118" s="183" t="str">
        <f t="shared" si="45"/>
        <v/>
      </c>
      <c r="E118" s="184" t="str">
        <f t="shared" si="46"/>
        <v/>
      </c>
      <c r="F118" s="185" t="str">
        <f t="shared" si="47"/>
        <v/>
      </c>
      <c r="G118" s="186" t="str">
        <f t="shared" si="48"/>
        <v/>
      </c>
      <c r="H118" s="185" t="str">
        <f t="shared" si="49"/>
        <v/>
      </c>
      <c r="I118" s="184" t="str">
        <f t="shared" si="50"/>
        <v/>
      </c>
      <c r="J118" s="184" t="str">
        <f t="shared" si="51"/>
        <v/>
      </c>
      <c r="K118" s="184" t="str">
        <f t="shared" si="52"/>
        <v/>
      </c>
      <c r="L118" s="185" t="str">
        <f t="shared" si="53"/>
        <v/>
      </c>
      <c r="M118" s="185" t="str">
        <f t="shared" si="54"/>
        <v/>
      </c>
      <c r="N118" s="185" t="str">
        <f t="shared" si="55"/>
        <v/>
      </c>
      <c r="O118" s="187" t="str">
        <f t="shared" si="56"/>
        <v/>
      </c>
      <c r="P118" s="187" t="str">
        <f t="shared" si="57"/>
        <v/>
      </c>
      <c r="Q118" s="185" t="str">
        <f t="shared" si="58"/>
        <v/>
      </c>
      <c r="R118" s="188" t="str">
        <f t="shared" si="59"/>
        <v/>
      </c>
      <c r="S118" s="184">
        <f t="shared" si="63"/>
        <v>0</v>
      </c>
      <c r="T118" s="184">
        <f t="shared" si="64"/>
        <v>0</v>
      </c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:40" s="33" customFormat="1" ht="15.5" x14ac:dyDescent="0.35">
      <c r="A119" s="24"/>
      <c r="B119" s="182" t="str">
        <f t="shared" ref="B119:C119" si="89">IF(B45="","",B45)</f>
        <v/>
      </c>
      <c r="C119" s="182" t="str">
        <f t="shared" si="89"/>
        <v/>
      </c>
      <c r="D119" s="183" t="str">
        <f t="shared" si="45"/>
        <v/>
      </c>
      <c r="E119" s="184" t="str">
        <f t="shared" si="46"/>
        <v/>
      </c>
      <c r="F119" s="185" t="str">
        <f t="shared" si="47"/>
        <v/>
      </c>
      <c r="G119" s="186" t="str">
        <f t="shared" si="48"/>
        <v/>
      </c>
      <c r="H119" s="185" t="str">
        <f t="shared" si="49"/>
        <v/>
      </c>
      <c r="I119" s="184" t="str">
        <f t="shared" si="50"/>
        <v/>
      </c>
      <c r="J119" s="184" t="str">
        <f t="shared" si="51"/>
        <v/>
      </c>
      <c r="K119" s="184" t="str">
        <f t="shared" si="52"/>
        <v/>
      </c>
      <c r="L119" s="185" t="str">
        <f t="shared" si="53"/>
        <v/>
      </c>
      <c r="M119" s="185" t="str">
        <f t="shared" si="54"/>
        <v/>
      </c>
      <c r="N119" s="185" t="str">
        <f t="shared" si="55"/>
        <v/>
      </c>
      <c r="O119" s="187" t="str">
        <f t="shared" si="56"/>
        <v/>
      </c>
      <c r="P119" s="187" t="str">
        <f t="shared" si="57"/>
        <v/>
      </c>
      <c r="Q119" s="185" t="str">
        <f t="shared" si="58"/>
        <v/>
      </c>
      <c r="R119" s="188" t="str">
        <f t="shared" si="59"/>
        <v/>
      </c>
      <c r="S119" s="184">
        <f t="shared" si="63"/>
        <v>0</v>
      </c>
      <c r="T119" s="184">
        <f t="shared" si="64"/>
        <v>0</v>
      </c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:40" s="33" customFormat="1" ht="15.5" x14ac:dyDescent="0.35">
      <c r="A120" s="24"/>
      <c r="B120" s="182" t="str">
        <f t="shared" ref="B120:C120" si="90">IF(B46="","",B46)</f>
        <v/>
      </c>
      <c r="C120" s="182" t="str">
        <f t="shared" si="90"/>
        <v/>
      </c>
      <c r="D120" s="183" t="str">
        <f t="shared" si="45"/>
        <v/>
      </c>
      <c r="E120" s="184" t="str">
        <f t="shared" si="46"/>
        <v/>
      </c>
      <c r="F120" s="185" t="str">
        <f t="shared" si="47"/>
        <v/>
      </c>
      <c r="G120" s="186" t="str">
        <f t="shared" si="48"/>
        <v/>
      </c>
      <c r="H120" s="185" t="str">
        <f t="shared" si="49"/>
        <v/>
      </c>
      <c r="I120" s="184" t="str">
        <f t="shared" si="50"/>
        <v/>
      </c>
      <c r="J120" s="184" t="str">
        <f t="shared" si="51"/>
        <v/>
      </c>
      <c r="K120" s="184" t="str">
        <f t="shared" si="52"/>
        <v/>
      </c>
      <c r="L120" s="185" t="str">
        <f t="shared" si="53"/>
        <v/>
      </c>
      <c r="M120" s="185" t="str">
        <f t="shared" si="54"/>
        <v/>
      </c>
      <c r="N120" s="185" t="str">
        <f t="shared" si="55"/>
        <v/>
      </c>
      <c r="O120" s="187" t="str">
        <f t="shared" si="56"/>
        <v/>
      </c>
      <c r="P120" s="187" t="str">
        <f t="shared" si="57"/>
        <v/>
      </c>
      <c r="Q120" s="185" t="str">
        <f t="shared" si="58"/>
        <v/>
      </c>
      <c r="R120" s="188" t="str">
        <f t="shared" si="59"/>
        <v/>
      </c>
      <c r="S120" s="184">
        <f t="shared" si="63"/>
        <v>0</v>
      </c>
      <c r="T120" s="184">
        <f t="shared" si="64"/>
        <v>0</v>
      </c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:40" s="33" customFormat="1" ht="15.5" x14ac:dyDescent="0.35">
      <c r="A121" s="24"/>
      <c r="B121" s="182" t="str">
        <f t="shared" ref="B121:C121" si="91">IF(B47="","",B47)</f>
        <v/>
      </c>
      <c r="C121" s="182" t="str">
        <f t="shared" si="91"/>
        <v/>
      </c>
      <c r="D121" s="183" t="str">
        <f t="shared" si="45"/>
        <v/>
      </c>
      <c r="E121" s="184" t="str">
        <f t="shared" si="46"/>
        <v/>
      </c>
      <c r="F121" s="185" t="str">
        <f t="shared" si="47"/>
        <v/>
      </c>
      <c r="G121" s="186" t="str">
        <f t="shared" si="48"/>
        <v/>
      </c>
      <c r="H121" s="185" t="str">
        <f t="shared" si="49"/>
        <v/>
      </c>
      <c r="I121" s="184" t="str">
        <f t="shared" si="50"/>
        <v/>
      </c>
      <c r="J121" s="184" t="str">
        <f t="shared" si="51"/>
        <v/>
      </c>
      <c r="K121" s="184" t="str">
        <f t="shared" si="52"/>
        <v/>
      </c>
      <c r="L121" s="185" t="str">
        <f t="shared" si="53"/>
        <v/>
      </c>
      <c r="M121" s="185" t="str">
        <f t="shared" si="54"/>
        <v/>
      </c>
      <c r="N121" s="185" t="str">
        <f t="shared" si="55"/>
        <v/>
      </c>
      <c r="O121" s="187" t="str">
        <f t="shared" si="56"/>
        <v/>
      </c>
      <c r="P121" s="187" t="str">
        <f t="shared" si="57"/>
        <v/>
      </c>
      <c r="Q121" s="185" t="str">
        <f t="shared" si="58"/>
        <v/>
      </c>
      <c r="R121" s="188" t="str">
        <f t="shared" si="59"/>
        <v/>
      </c>
      <c r="S121" s="184">
        <f t="shared" si="63"/>
        <v>0</v>
      </c>
      <c r="T121" s="184">
        <f t="shared" si="64"/>
        <v>0</v>
      </c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:40" s="33" customFormat="1" ht="15.5" x14ac:dyDescent="0.35">
      <c r="A122" s="6"/>
      <c r="B122" s="189" t="s">
        <v>25</v>
      </c>
      <c r="C122" s="190">
        <f>SUM(D122:R122)</f>
        <v>2750.5</v>
      </c>
      <c r="D122" s="191">
        <f t="shared" ref="D122:R122" si="92">SUM(D92:D121)</f>
        <v>0</v>
      </c>
      <c r="E122" s="191">
        <f t="shared" si="92"/>
        <v>0</v>
      </c>
      <c r="F122" s="191">
        <f t="shared" si="92"/>
        <v>0</v>
      </c>
      <c r="G122" s="191">
        <f t="shared" si="92"/>
        <v>0</v>
      </c>
      <c r="H122" s="191">
        <f t="shared" si="92"/>
        <v>458</v>
      </c>
      <c r="I122" s="191">
        <f t="shared" si="92"/>
        <v>296</v>
      </c>
      <c r="J122" s="191">
        <f t="shared" si="92"/>
        <v>370</v>
      </c>
      <c r="K122" s="191">
        <f t="shared" si="92"/>
        <v>500</v>
      </c>
      <c r="L122" s="191">
        <f t="shared" si="92"/>
        <v>364</v>
      </c>
      <c r="M122" s="191">
        <f t="shared" si="92"/>
        <v>140</v>
      </c>
      <c r="N122" s="191">
        <f t="shared" si="92"/>
        <v>101.49999999999999</v>
      </c>
      <c r="O122" s="191">
        <f t="shared" si="92"/>
        <v>133.5</v>
      </c>
      <c r="P122" s="191">
        <f t="shared" si="92"/>
        <v>199.5</v>
      </c>
      <c r="Q122" s="191">
        <f t="shared" si="92"/>
        <v>144</v>
      </c>
      <c r="R122" s="192">
        <f t="shared" si="92"/>
        <v>44</v>
      </c>
      <c r="S122" s="192">
        <f>SUM(S92:S121)</f>
        <v>2750.5</v>
      </c>
      <c r="T122" s="192">
        <f>SUM(T92:T121)</f>
        <v>2475.4500000000003</v>
      </c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:40" s="33" customFormat="1" ht="15.5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154"/>
      <c r="T123" s="154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:40" s="33" customFormat="1" ht="15.5" x14ac:dyDescent="0.35">
      <c r="A124" s="6"/>
      <c r="B124" s="280" t="s">
        <v>52</v>
      </c>
      <c r="C124" s="280"/>
      <c r="D124" s="70">
        <f>SUM(D122:G122)</f>
        <v>0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:40" s="33" customFormat="1" ht="15.5" x14ac:dyDescent="0.35">
      <c r="A125" s="6"/>
      <c r="B125" s="280" t="s">
        <v>53</v>
      </c>
      <c r="C125" s="280"/>
      <c r="D125" s="70">
        <f>SUM(H122:R122)</f>
        <v>2750.5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:40" s="33" customFormat="1" ht="15.5" x14ac:dyDescent="0.35">
      <c r="A126" s="6"/>
      <c r="B126" s="284"/>
      <c r="C126" s="284"/>
      <c r="D126" s="153"/>
      <c r="E126" s="6"/>
      <c r="F126" s="6"/>
      <c r="G126" s="6"/>
      <c r="H126" s="6"/>
      <c r="I126" s="6"/>
      <c r="J126" s="6"/>
      <c r="K126" s="6"/>
      <c r="L126" s="154"/>
      <c r="M126" s="154"/>
      <c r="N126" s="154"/>
      <c r="O126" s="154"/>
      <c r="P126" s="154"/>
      <c r="Q126" s="154"/>
      <c r="R126" s="154"/>
      <c r="S126" s="154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:40" ht="15.5" x14ac:dyDescent="0.35">
      <c r="A127" s="1"/>
      <c r="C127" s="127" t="s">
        <v>25</v>
      </c>
      <c r="D127" s="128">
        <f>SUM(D125,D124)</f>
        <v>2750.5</v>
      </c>
      <c r="E127" s="1"/>
      <c r="F127" s="1"/>
      <c r="G127" s="1"/>
      <c r="H127" s="1"/>
      <c r="I127" s="1"/>
      <c r="J127" s="1"/>
      <c r="K127" s="1"/>
      <c r="L127" s="8"/>
      <c r="M127" s="71"/>
      <c r="N127" s="71"/>
      <c r="O127" s="254"/>
      <c r="P127" s="254"/>
      <c r="Q127" s="71"/>
      <c r="R127" s="71"/>
      <c r="S127" s="8"/>
      <c r="T127" s="1"/>
      <c r="U127" s="1"/>
      <c r="V127" s="1"/>
    </row>
    <row r="128" spans="1:40" x14ac:dyDescent="0.35">
      <c r="A128" s="1"/>
      <c r="B128" s="1"/>
      <c r="C128" s="127" t="s">
        <v>252</v>
      </c>
      <c r="D128" s="128">
        <f>T122</f>
        <v>2475.4500000000003</v>
      </c>
      <c r="E128" s="1"/>
      <c r="F128" s="1"/>
      <c r="G128" s="1"/>
      <c r="H128" s="1"/>
      <c r="I128" s="1"/>
      <c r="J128" s="1"/>
      <c r="K128" s="1"/>
      <c r="L128" s="8"/>
      <c r="M128" s="71"/>
      <c r="N128" s="71"/>
      <c r="O128" s="71"/>
      <c r="P128" s="71"/>
      <c r="Q128" s="71"/>
      <c r="R128" s="71"/>
      <c r="S128" s="8"/>
      <c r="T128" s="1"/>
      <c r="U128" s="1"/>
      <c r="V128" s="1"/>
    </row>
    <row r="129" spans="1:22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8"/>
      <c r="M129" s="71"/>
      <c r="N129" s="71"/>
      <c r="O129" s="71"/>
      <c r="P129" s="71"/>
      <c r="Q129" s="71"/>
      <c r="R129" s="71"/>
      <c r="S129" s="8"/>
      <c r="T129" s="1"/>
      <c r="U129" s="1"/>
      <c r="V129" s="1"/>
    </row>
    <row r="130" spans="1:22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8"/>
      <c r="M130" s="71"/>
      <c r="N130" s="255"/>
      <c r="O130" s="255"/>
      <c r="P130" s="71"/>
      <c r="Q130" s="71"/>
      <c r="R130" s="71"/>
      <c r="S130" s="8"/>
      <c r="T130" s="1"/>
      <c r="U130" s="1"/>
      <c r="V130" s="1"/>
    </row>
    <row r="131" spans="1:22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8"/>
      <c r="M131" s="71"/>
      <c r="N131" s="71"/>
      <c r="O131" s="71"/>
      <c r="P131" s="71"/>
      <c r="Q131" s="71"/>
      <c r="R131" s="71"/>
      <c r="S131" s="8"/>
      <c r="T131" s="1"/>
      <c r="U131" s="1"/>
      <c r="V131" s="1"/>
    </row>
    <row r="132" spans="1:22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8"/>
      <c r="M132" s="320"/>
      <c r="N132" s="320"/>
      <c r="O132" s="71"/>
      <c r="P132" s="71"/>
      <c r="Q132" s="71"/>
      <c r="R132" s="71"/>
      <c r="S132" s="8"/>
      <c r="T132" s="1"/>
      <c r="U132" s="1"/>
      <c r="V132" s="1"/>
    </row>
    <row r="133" spans="1:22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8"/>
      <c r="M133" s="71"/>
      <c r="N133" s="71"/>
      <c r="O133" s="71"/>
      <c r="P133" s="71"/>
      <c r="Q133" s="71"/>
      <c r="R133" s="71"/>
      <c r="S133" s="8"/>
      <c r="T133" s="1"/>
      <c r="U133" s="1"/>
      <c r="V133" s="1"/>
    </row>
    <row r="134" spans="1:22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8"/>
      <c r="M134" s="71"/>
      <c r="N134" s="71"/>
      <c r="O134" s="71"/>
      <c r="P134" s="71"/>
      <c r="Q134" s="71"/>
      <c r="R134" s="71"/>
      <c r="S134" s="8"/>
      <c r="T134" s="1"/>
      <c r="U134" s="1"/>
      <c r="V134" s="1"/>
    </row>
    <row r="135" spans="1:22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8"/>
      <c r="M135" s="8"/>
      <c r="N135" s="8"/>
      <c r="O135" s="8"/>
      <c r="P135" s="8"/>
      <c r="Q135" s="8"/>
      <c r="R135" s="8"/>
      <c r="S135" s="8"/>
      <c r="T135" s="1"/>
      <c r="U135" s="1"/>
      <c r="V135" s="1"/>
    </row>
    <row r="136" spans="1:22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8"/>
      <c r="M136" s="8"/>
      <c r="N136" s="8"/>
      <c r="O136" s="8"/>
      <c r="P136" s="8"/>
      <c r="Q136" s="8"/>
      <c r="R136" s="8"/>
      <c r="S136" s="8"/>
      <c r="T136" s="1"/>
      <c r="U136" s="1"/>
      <c r="V136" s="1"/>
    </row>
    <row r="137" spans="1:22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8"/>
      <c r="M137" s="8"/>
      <c r="N137" s="8"/>
      <c r="O137" s="8"/>
      <c r="P137" s="8"/>
      <c r="Q137" s="8"/>
      <c r="R137" s="8"/>
      <c r="S137" s="8"/>
      <c r="T137" s="1"/>
      <c r="U137" s="1"/>
      <c r="V137" s="1"/>
    </row>
    <row r="138" spans="1:22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8"/>
      <c r="M138" s="283"/>
      <c r="N138" s="283"/>
      <c r="O138" s="283"/>
      <c r="P138" s="283"/>
      <c r="Q138" s="283"/>
      <c r="R138" s="283"/>
      <c r="S138" s="8"/>
      <c r="T138" s="1"/>
      <c r="U138" s="1"/>
      <c r="V138" s="1"/>
    </row>
    <row r="139" spans="1:22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8"/>
      <c r="M139" s="8"/>
      <c r="N139" s="8"/>
      <c r="O139" s="8"/>
      <c r="P139" s="8"/>
      <c r="Q139" s="8"/>
      <c r="R139" s="8"/>
      <c r="S139" s="8"/>
      <c r="T139" s="1"/>
      <c r="U139" s="1"/>
      <c r="V139" s="1"/>
    </row>
    <row r="140" spans="1:22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8"/>
      <c r="M140" s="8"/>
      <c r="N140" s="8"/>
      <c r="O140" s="8"/>
      <c r="P140" s="8"/>
      <c r="Q140" s="8"/>
      <c r="R140" s="8"/>
      <c r="S140" s="8"/>
      <c r="T140" s="1"/>
      <c r="U140" s="1"/>
      <c r="V140" s="1"/>
    </row>
    <row r="141" spans="1:22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7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s="1" customFormat="1" x14ac:dyDescent="0.35"/>
    <row r="152" spans="1:22" s="1" customFormat="1" x14ac:dyDescent="0.35"/>
    <row r="153" spans="1:22" s="1" customFormat="1" x14ac:dyDescent="0.35"/>
    <row r="154" spans="1:22" s="1" customFormat="1" x14ac:dyDescent="0.35"/>
    <row r="155" spans="1:22" s="1" customFormat="1" x14ac:dyDescent="0.35"/>
    <row r="156" spans="1:22" s="1" customFormat="1" x14ac:dyDescent="0.35"/>
    <row r="157" spans="1:22" s="1" customFormat="1" x14ac:dyDescent="0.35"/>
    <row r="158" spans="1:22" s="1" customFormat="1" x14ac:dyDescent="0.35"/>
    <row r="159" spans="1:22" s="1" customFormat="1" x14ac:dyDescent="0.35"/>
    <row r="160" spans="1:22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</sheetData>
  <sheetProtection sheet="1" objects="1" scenarios="1"/>
  <protectedRanges>
    <protectedRange sqref="M128:R134" name="Plage5"/>
    <protectedRange sqref="B18:E47" name="Plage1"/>
    <protectedRange sqref="C8" name="Plage2"/>
    <protectedRange sqref="G18:G47 I18:I47" name="Plage3"/>
    <protectedRange sqref="I56:V85 D56:G85" name="Plage4"/>
  </protectedRanges>
  <mergeCells count="38">
    <mergeCell ref="M138:R138"/>
    <mergeCell ref="B125:C125"/>
    <mergeCell ref="B126:C126"/>
    <mergeCell ref="O127:P127"/>
    <mergeCell ref="N130:O130"/>
    <mergeCell ref="M132:N132"/>
    <mergeCell ref="P90:P91"/>
    <mergeCell ref="Q90:Q91"/>
    <mergeCell ref="R90:R91"/>
    <mergeCell ref="B124:C124"/>
    <mergeCell ref="S90:S91"/>
    <mergeCell ref="O90:O91"/>
    <mergeCell ref="T90:T91"/>
    <mergeCell ref="D89:G89"/>
    <mergeCell ref="H89:R89"/>
    <mergeCell ref="S89:T89"/>
    <mergeCell ref="B90:C90"/>
    <mergeCell ref="D90:D91"/>
    <mergeCell ref="E90:E91"/>
    <mergeCell ref="F90:F91"/>
    <mergeCell ref="G90:G91"/>
    <mergeCell ref="H90:H91"/>
    <mergeCell ref="I90:I91"/>
    <mergeCell ref="J90:J91"/>
    <mergeCell ref="K90:K91"/>
    <mergeCell ref="L90:L91"/>
    <mergeCell ref="M90:M91"/>
    <mergeCell ref="N90:N91"/>
    <mergeCell ref="W53:X53"/>
    <mergeCell ref="B54:C54"/>
    <mergeCell ref="J54:L54"/>
    <mergeCell ref="P54:Q54"/>
    <mergeCell ref="S54:T54"/>
    <mergeCell ref="C8:F8"/>
    <mergeCell ref="B16:C16"/>
    <mergeCell ref="D16:J16"/>
    <mergeCell ref="D53:G53"/>
    <mergeCell ref="H53:V53"/>
  </mergeCells>
  <conditionalFormatting sqref="J56:L56">
    <cfRule type="expression" dxfId="3" priority="40">
      <formula>$O$18&gt;$H$18</formula>
    </cfRule>
  </conditionalFormatting>
  <conditionalFormatting sqref="I48">
    <cfRule type="cellIs" dxfId="2" priority="20" operator="lessThan">
      <formula>$H$48*0.2</formula>
    </cfRule>
  </conditionalFormatting>
  <conditionalFormatting sqref="J57:L85">
    <cfRule type="expression" dxfId="1" priority="19">
      <formula>$O$19&gt;$H$19</formula>
    </cfRule>
  </conditionalFormatting>
  <dataValidations count="3">
    <dataValidation type="list" operator="equal" allowBlank="1" showInputMessage="1" showErrorMessage="1" sqref="M56:P85 I56:I85 U56:V85 D56:G85 R56:S85">
      <formula1>$N$5:$N$6</formula1>
      <formula2>0</formula2>
    </dataValidation>
    <dataValidation type="list" operator="equal" allowBlank="1" showInputMessage="1" showErrorMessage="1" sqref="E18:E47">
      <formula1>$N$1:$N$4</formula1>
    </dataValidation>
    <dataValidation type="list" operator="equal" allowBlank="1" showInputMessage="1" showErrorMessage="1" sqref="G18:G47">
      <formula1>$M$1:$M$4</formula1>
      <formula2>0</formula2>
    </dataValidation>
  </dataValidations>
  <pageMargins left="0.25" right="0.25" top="0.75" bottom="0.75" header="0.511811023622047" footer="0.511811023622047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20"/>
  <sheetViews>
    <sheetView topLeftCell="A22" zoomScale="68" zoomScaleNormal="85" workbookViewId="0">
      <selection activeCell="A28" sqref="A28"/>
    </sheetView>
  </sheetViews>
  <sheetFormatPr baseColWidth="10" defaultColWidth="10.7265625" defaultRowHeight="14.5" x14ac:dyDescent="0.35"/>
  <cols>
    <col min="1" max="1" width="2.54296875" customWidth="1"/>
    <col min="2" max="2" width="19.453125" customWidth="1"/>
    <col min="3" max="3" width="14.7265625" customWidth="1"/>
    <col min="4" max="4" width="15" customWidth="1"/>
    <col min="5" max="9" width="16.54296875" customWidth="1"/>
    <col min="10" max="10" width="14.7265625" customWidth="1"/>
    <col min="11" max="11" width="16.54296875" customWidth="1"/>
    <col min="12" max="12" width="14.54296875" customWidth="1"/>
    <col min="13" max="13" width="16.54296875" customWidth="1"/>
    <col min="14" max="14" width="15.26953125" customWidth="1"/>
    <col min="15" max="20" width="16.54296875" customWidth="1"/>
    <col min="21" max="41" width="15" customWidth="1"/>
  </cols>
  <sheetData>
    <row r="1" spans="1:50" s="1" customFormat="1" x14ac:dyDescent="0.35"/>
    <row r="2" spans="1:50" s="1" customFormat="1" x14ac:dyDescent="0.35">
      <c r="D2" s="252" t="s">
        <v>0</v>
      </c>
      <c r="E2" s="252"/>
      <c r="F2" s="252"/>
      <c r="G2" s="252"/>
      <c r="H2" s="252"/>
      <c r="I2" s="252"/>
      <c r="J2" s="252"/>
    </row>
    <row r="3" spans="1:50" s="1" customFormat="1" x14ac:dyDescent="0.35">
      <c r="G3" s="3"/>
    </row>
    <row r="4" spans="1:50" s="1" customFormat="1" x14ac:dyDescent="0.35">
      <c r="G4" s="4"/>
    </row>
    <row r="5" spans="1:50" s="1" customFormat="1" x14ac:dyDescent="0.35"/>
    <row r="6" spans="1:50" x14ac:dyDescent="0.35">
      <c r="A6" s="1"/>
      <c r="B6" s="1"/>
      <c r="C6" s="1"/>
      <c r="D6" s="1"/>
      <c r="E6" s="1"/>
      <c r="F6" s="1"/>
      <c r="G6" s="1"/>
      <c r="H6" s="1"/>
      <c r="I6" s="1"/>
      <c r="J6" s="2" t="s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x14ac:dyDescent="0.35">
      <c r="A7" s="1"/>
      <c r="C7" s="73"/>
      <c r="D7" s="73"/>
      <c r="E7" s="1"/>
      <c r="F7" s="1"/>
      <c r="G7" s="1"/>
      <c r="H7" s="1"/>
      <c r="I7" s="1"/>
      <c r="J7" s="2" t="s">
        <v>2</v>
      </c>
      <c r="K7" s="1"/>
      <c r="L7" s="1"/>
      <c r="M7" s="1"/>
      <c r="N7" s="1"/>
      <c r="O7" s="1"/>
      <c r="P7" s="1"/>
      <c r="Q7" s="1"/>
      <c r="R7" s="1"/>
      <c r="S7" s="1"/>
      <c r="T7" s="1"/>
      <c r="U7" s="2" t="s">
        <v>1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x14ac:dyDescent="0.35">
      <c r="A8" s="1"/>
      <c r="C8" s="73"/>
      <c r="D8" s="73"/>
      <c r="E8" s="1"/>
      <c r="F8" s="1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5.5" x14ac:dyDescent="0.35">
      <c r="A9" s="1"/>
      <c r="B9" s="251" t="s">
        <v>3</v>
      </c>
      <c r="C9" s="262"/>
      <c r="D9" s="262"/>
      <c r="E9" s="262"/>
      <c r="F9" s="262"/>
      <c r="G9" s="1"/>
      <c r="H9" s="1"/>
      <c r="I9" s="1"/>
      <c r="J9" s="1"/>
      <c r="K9" s="1"/>
      <c r="L9" s="1"/>
      <c r="M9" s="1"/>
      <c r="N9" s="1"/>
      <c r="O9" s="2">
        <f>K44+L44</f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50" ht="15.5" x14ac:dyDescent="0.35">
      <c r="A10" s="1"/>
      <c r="B10" s="74" t="s">
        <v>54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7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x14ac:dyDescent="0.35">
      <c r="A11" s="1"/>
      <c r="B11" s="9"/>
      <c r="C11" s="1" t="s">
        <v>4</v>
      </c>
      <c r="D11" s="1"/>
      <c r="E11" s="1"/>
      <c r="F11" s="76"/>
      <c r="G11" s="285"/>
      <c r="H11" s="285"/>
      <c r="I11" s="285"/>
      <c r="J11" s="285"/>
      <c r="K11" s="8"/>
      <c r="L11" s="8"/>
      <c r="M11" s="8"/>
      <c r="N11" s="8"/>
      <c r="O11" s="8"/>
      <c r="P11" s="1"/>
      <c r="Q11" s="1"/>
      <c r="R11" s="1"/>
      <c r="S11" s="1"/>
      <c r="T11" s="75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x14ac:dyDescent="0.35">
      <c r="A12" s="1"/>
      <c r="B12" s="10"/>
      <c r="C12" s="11" t="s">
        <v>5</v>
      </c>
      <c r="D12" s="1"/>
      <c r="E12" s="1"/>
      <c r="F12" s="76"/>
      <c r="G12" s="77"/>
      <c r="H12" s="77"/>
      <c r="I12" s="77"/>
      <c r="J12" s="77"/>
      <c r="K12" s="8"/>
      <c r="L12" s="8"/>
      <c r="M12" s="8"/>
      <c r="N12" s="8"/>
      <c r="O12" s="8"/>
      <c r="P12" s="1"/>
      <c r="Q12" s="1"/>
      <c r="R12" s="1"/>
      <c r="S12" s="1"/>
      <c r="T12" s="75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x14ac:dyDescent="0.35">
      <c r="A13" s="1"/>
      <c r="B13" s="12" t="s">
        <v>6</v>
      </c>
      <c r="C13" s="8" t="s">
        <v>7</v>
      </c>
      <c r="D13" s="1"/>
      <c r="E13" s="1"/>
      <c r="F13" s="76"/>
      <c r="G13" s="77"/>
      <c r="H13" s="77"/>
      <c r="I13" s="77"/>
      <c r="J13" s="77"/>
      <c r="K13" s="8"/>
      <c r="L13" s="8"/>
      <c r="M13" s="8"/>
      <c r="N13" s="8"/>
      <c r="O13" s="8"/>
      <c r="P13" s="1"/>
      <c r="Q13" s="1"/>
      <c r="R13" s="1"/>
      <c r="S13" s="1"/>
      <c r="T13" s="7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x14ac:dyDescent="0.35">
      <c r="A14" s="1"/>
      <c r="B14" s="76"/>
      <c r="C14" s="76"/>
      <c r="D14" s="76"/>
      <c r="E14" s="76"/>
      <c r="F14" s="76"/>
      <c r="G14" s="77"/>
      <c r="H14" s="77"/>
      <c r="I14" s="77"/>
      <c r="J14" s="77"/>
      <c r="K14" s="8"/>
      <c r="L14" s="8"/>
      <c r="M14" s="8"/>
      <c r="N14" s="8"/>
      <c r="O14" s="8"/>
      <c r="P14" s="1"/>
      <c r="Q14" s="1"/>
      <c r="R14" s="1"/>
      <c r="S14" s="1"/>
      <c r="T14" s="75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x14ac:dyDescent="0.35">
      <c r="A15" s="1"/>
      <c r="B15" s="76"/>
      <c r="C15" s="76"/>
      <c r="D15" s="76"/>
      <c r="E15" s="76"/>
      <c r="F15" s="76"/>
      <c r="G15" s="77"/>
      <c r="H15" s="77"/>
      <c r="I15" s="77"/>
      <c r="J15" s="77"/>
      <c r="K15" s="8"/>
      <c r="L15" s="8"/>
      <c r="M15" s="8"/>
      <c r="N15" s="8"/>
      <c r="O15" s="8"/>
      <c r="P15" s="1"/>
      <c r="Q15" s="1"/>
      <c r="R15" s="1"/>
      <c r="S15" s="1"/>
      <c r="T15" s="7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30" customHeight="1" x14ac:dyDescent="0.35">
      <c r="A16" s="78"/>
      <c r="B16" s="286" t="s">
        <v>11</v>
      </c>
      <c r="C16" s="286"/>
      <c r="D16" s="286"/>
      <c r="E16" s="286"/>
      <c r="F16" s="286"/>
      <c r="G16" s="287" t="s">
        <v>33</v>
      </c>
      <c r="H16" s="287"/>
      <c r="I16" s="288" t="s">
        <v>36</v>
      </c>
      <c r="J16" s="288"/>
      <c r="K16" s="286" t="s">
        <v>35</v>
      </c>
      <c r="L16" s="286"/>
      <c r="M16" s="286"/>
      <c r="N16" s="286"/>
      <c r="O16" s="286"/>
      <c r="P16" s="289" t="s">
        <v>55</v>
      </c>
      <c r="Q16" s="289"/>
      <c r="R16" s="289"/>
      <c r="S16" s="289"/>
      <c r="T16" s="79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26" x14ac:dyDescent="0.35">
      <c r="A17" s="18"/>
      <c r="B17" s="80" t="s">
        <v>14</v>
      </c>
      <c r="C17" s="80" t="s">
        <v>56</v>
      </c>
      <c r="D17" s="80" t="s">
        <v>57</v>
      </c>
      <c r="E17" s="80" t="s">
        <v>58</v>
      </c>
      <c r="F17" s="80" t="s">
        <v>59</v>
      </c>
      <c r="G17" s="81" t="s">
        <v>60</v>
      </c>
      <c r="H17" s="82"/>
      <c r="I17" s="81" t="s">
        <v>60</v>
      </c>
      <c r="J17" s="82"/>
      <c r="K17" s="83" t="s">
        <v>61</v>
      </c>
      <c r="L17" s="84" t="s">
        <v>62</v>
      </c>
      <c r="M17" s="85" t="s">
        <v>63</v>
      </c>
      <c r="N17" s="86" t="s">
        <v>64</v>
      </c>
      <c r="O17" s="83" t="s">
        <v>65</v>
      </c>
      <c r="P17" s="81" t="s">
        <v>60</v>
      </c>
      <c r="Q17" s="84" t="s">
        <v>66</v>
      </c>
      <c r="R17" s="81" t="s">
        <v>60</v>
      </c>
      <c r="S17" s="83" t="s">
        <v>67</v>
      </c>
      <c r="T17" s="8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35">
      <c r="A18" s="88"/>
      <c r="B18" s="89"/>
      <c r="C18" s="7"/>
      <c r="D18" s="89"/>
      <c r="E18" s="7"/>
      <c r="F18" s="90" t="str">
        <f>IF(B18="","",E18/C18)</f>
        <v/>
      </c>
      <c r="G18" s="91"/>
      <c r="H18" s="92" t="str">
        <f t="shared" ref="H18:H23" si="0">IF(E18="","",IF(G18="Non",0,E18*agrosol))</f>
        <v/>
      </c>
      <c r="I18" s="91"/>
      <c r="J18" s="92" t="str">
        <f t="shared" ref="J18:J23" si="1">IF(E18="","",IF(I18="Non",0,E18*agroplt))</f>
        <v/>
      </c>
      <c r="K18" s="93"/>
      <c r="L18" s="94"/>
      <c r="M18" s="94"/>
      <c r="N18" s="95"/>
      <c r="O18" s="96"/>
      <c r="P18" s="97"/>
      <c r="Q18" s="92" t="str">
        <f>IF(E18="","",IF(P18="Non",0,E18*agrpaill))</f>
        <v/>
      </c>
      <c r="R18" s="91"/>
      <c r="S18" s="98" t="str">
        <f>IF(E18="","",IF(R18="Non",0,E18*agrpopaill))</f>
        <v/>
      </c>
      <c r="T18" s="99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35">
      <c r="A19" s="88"/>
      <c r="B19" s="100"/>
      <c r="C19" s="100"/>
      <c r="D19" s="100"/>
      <c r="E19" s="100"/>
      <c r="F19" s="90" t="str">
        <f t="shared" ref="F19:F23" si="2">IF(B19="","",E19/C19)</f>
        <v/>
      </c>
      <c r="G19" s="91"/>
      <c r="H19" s="92" t="str">
        <f t="shared" si="0"/>
        <v/>
      </c>
      <c r="I19" s="91"/>
      <c r="J19" s="92" t="str">
        <f t="shared" si="1"/>
        <v/>
      </c>
      <c r="K19" s="93"/>
      <c r="L19" s="94"/>
      <c r="M19" s="94"/>
      <c r="N19" s="95"/>
      <c r="O19" s="96"/>
      <c r="P19" s="97"/>
      <c r="Q19" s="92" t="str">
        <f t="shared" ref="Q19:Q23" si="3">IF(E19="","",IF(P19="Non",0,E19*agrpaill))</f>
        <v/>
      </c>
      <c r="R19" s="97"/>
      <c r="S19" s="98" t="str">
        <f t="shared" ref="S19:S23" si="4">IF(E19="","",IF(R19="Non",0,E19*agrpopaill))</f>
        <v/>
      </c>
      <c r="T19" s="99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35">
      <c r="A20" s="88"/>
      <c r="B20" s="89"/>
      <c r="C20" s="7"/>
      <c r="D20" s="89"/>
      <c r="E20" s="7"/>
      <c r="F20" s="90" t="str">
        <f t="shared" si="2"/>
        <v/>
      </c>
      <c r="G20" s="91"/>
      <c r="H20" s="92" t="str">
        <f t="shared" si="0"/>
        <v/>
      </c>
      <c r="I20" s="91"/>
      <c r="J20" s="92" t="str">
        <f t="shared" si="1"/>
        <v/>
      </c>
      <c r="K20" s="93"/>
      <c r="L20" s="94"/>
      <c r="M20" s="94"/>
      <c r="N20" s="95"/>
      <c r="O20" s="96"/>
      <c r="P20" s="97"/>
      <c r="Q20" s="92" t="str">
        <f t="shared" si="3"/>
        <v/>
      </c>
      <c r="R20" s="97"/>
      <c r="S20" s="98" t="str">
        <f t="shared" si="4"/>
        <v/>
      </c>
      <c r="T20" s="99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35">
      <c r="A21" s="88"/>
      <c r="B21" s="89"/>
      <c r="C21" s="7"/>
      <c r="D21" s="89"/>
      <c r="E21" s="7"/>
      <c r="F21" s="90" t="str">
        <f t="shared" si="2"/>
        <v/>
      </c>
      <c r="G21" s="91"/>
      <c r="H21" s="92" t="str">
        <f t="shared" si="0"/>
        <v/>
      </c>
      <c r="I21" s="91"/>
      <c r="J21" s="92" t="str">
        <f t="shared" si="1"/>
        <v/>
      </c>
      <c r="K21" s="93"/>
      <c r="L21" s="94"/>
      <c r="M21" s="94"/>
      <c r="N21" s="95"/>
      <c r="O21" s="96"/>
      <c r="P21" s="97"/>
      <c r="Q21" s="92" t="str">
        <f t="shared" si="3"/>
        <v/>
      </c>
      <c r="R21" s="97"/>
      <c r="S21" s="98" t="str">
        <f t="shared" si="4"/>
        <v/>
      </c>
      <c r="T21" s="99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35">
      <c r="A22" s="88"/>
      <c r="B22" s="89"/>
      <c r="C22" s="7"/>
      <c r="D22" s="89"/>
      <c r="E22" s="7"/>
      <c r="F22" s="90" t="str">
        <f t="shared" si="2"/>
        <v/>
      </c>
      <c r="G22" s="91"/>
      <c r="H22" s="92" t="str">
        <f t="shared" si="0"/>
        <v/>
      </c>
      <c r="I22" s="91"/>
      <c r="J22" s="92" t="str">
        <f t="shared" si="1"/>
        <v/>
      </c>
      <c r="K22" s="93"/>
      <c r="L22" s="94"/>
      <c r="M22" s="94"/>
      <c r="N22" s="95"/>
      <c r="O22" s="96"/>
      <c r="P22" s="97"/>
      <c r="Q22" s="92" t="str">
        <f t="shared" si="3"/>
        <v/>
      </c>
      <c r="R22" s="97"/>
      <c r="S22" s="98" t="str">
        <f t="shared" si="4"/>
        <v/>
      </c>
      <c r="T22" s="99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35">
      <c r="A23" s="1"/>
      <c r="B23" s="101"/>
      <c r="C23" s="102"/>
      <c r="D23" s="103"/>
      <c r="E23" s="102"/>
      <c r="F23" s="90" t="str">
        <f t="shared" si="2"/>
        <v/>
      </c>
      <c r="G23" s="91"/>
      <c r="H23" s="104" t="str">
        <f t="shared" si="0"/>
        <v/>
      </c>
      <c r="I23" s="91"/>
      <c r="J23" s="104" t="str">
        <f t="shared" si="1"/>
        <v/>
      </c>
      <c r="K23" s="105"/>
      <c r="L23" s="106"/>
      <c r="M23" s="106"/>
      <c r="N23" s="107"/>
      <c r="O23" s="108"/>
      <c r="P23" s="97"/>
      <c r="Q23" s="92" t="str">
        <f t="shared" si="3"/>
        <v/>
      </c>
      <c r="R23" s="97"/>
      <c r="S23" s="98" t="str">
        <f t="shared" si="4"/>
        <v/>
      </c>
      <c r="T23" s="99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35">
      <c r="A24" s="1"/>
      <c r="B24" s="109" t="s">
        <v>25</v>
      </c>
      <c r="C24" s="110">
        <f>SUM(C18:C23)</f>
        <v>0</v>
      </c>
      <c r="D24" s="110">
        <f>SUM(D18:D23)</f>
        <v>0</v>
      </c>
      <c r="E24" s="110">
        <f>SUM(E18:E23)</f>
        <v>0</v>
      </c>
      <c r="F24" s="110">
        <f>SUM(F18:F23)</f>
        <v>0</v>
      </c>
      <c r="G24" s="111"/>
      <c r="H24" s="112">
        <f>SUM(H18:H23)</f>
        <v>0</v>
      </c>
      <c r="I24" s="113"/>
      <c r="J24" s="114">
        <f>SUM(J18:J23)</f>
        <v>0</v>
      </c>
      <c r="K24" s="115">
        <f>SUM(K18:K23)*agrplss</f>
        <v>0</v>
      </c>
      <c r="L24" s="115">
        <f>SUM(L18:L23)*agrvl</f>
        <v>0</v>
      </c>
      <c r="M24" s="115">
        <f>SUM(M18:M23)*agrmfr</f>
        <v>0</v>
      </c>
      <c r="N24" s="115">
        <f>SUM(N18:N23)*agrarbu</f>
        <v>0</v>
      </c>
      <c r="O24" s="115">
        <f>SUM(O18:O23)*agrarbuvl</f>
        <v>0</v>
      </c>
      <c r="P24" s="111"/>
      <c r="Q24" s="112">
        <f>SUM(Q18:Q23)</f>
        <v>0</v>
      </c>
      <c r="R24" s="111"/>
      <c r="S24" s="116">
        <f>SUM(S18:S23)</f>
        <v>0</v>
      </c>
      <c r="T24" s="117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75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5" customHeight="1" x14ac:dyDescent="0.35">
      <c r="B26" s="288" t="s">
        <v>68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7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50" ht="39" x14ac:dyDescent="0.35">
      <c r="A27" s="118"/>
      <c r="B27" s="119" t="s">
        <v>60</v>
      </c>
      <c r="C27" s="85" t="s">
        <v>69</v>
      </c>
      <c r="D27" s="81" t="s">
        <v>60</v>
      </c>
      <c r="E27" s="85" t="s">
        <v>70</v>
      </c>
      <c r="F27" s="81" t="s">
        <v>60</v>
      </c>
      <c r="G27" s="83" t="s">
        <v>41</v>
      </c>
      <c r="H27" s="81" t="s">
        <v>60</v>
      </c>
      <c r="I27" s="83" t="s">
        <v>34</v>
      </c>
      <c r="J27" s="81" t="s">
        <v>60</v>
      </c>
      <c r="K27" s="83" t="s">
        <v>71</v>
      </c>
      <c r="L27" s="81" t="s">
        <v>60</v>
      </c>
      <c r="M27" s="83" t="s">
        <v>72</v>
      </c>
      <c r="N27" s="81" t="s">
        <v>60</v>
      </c>
      <c r="O27" s="83" t="s">
        <v>73</v>
      </c>
      <c r="P27" s="7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50" x14ac:dyDescent="0.35">
      <c r="A28" s="88"/>
      <c r="B28" s="91"/>
      <c r="C28" s="92" t="str">
        <f>IF(E18="","",IF(B28="Non",0,E18*agrprotgg))</f>
        <v/>
      </c>
      <c r="D28" s="91"/>
      <c r="E28" s="92" t="str">
        <f>IF(E18="","",IF(D28="Non",0,E18*agrposegg))</f>
        <v/>
      </c>
      <c r="F28" s="91"/>
      <c r="G28" s="92" t="str">
        <f>IF(E18="","",IF(F28="Non",0,E18*agrtrico))</f>
        <v/>
      </c>
      <c r="H28" s="91"/>
      <c r="I28" s="92" t="str">
        <f>IF(E18="","",IF(H28="Non",0,E18*agrtricopep))</f>
        <v/>
      </c>
      <c r="J28" s="91"/>
      <c r="K28" s="92" t="str">
        <f>IF(E18="","",IF(J28="Non",0,E18*agrper))</f>
        <v/>
      </c>
      <c r="L28" s="91"/>
      <c r="M28" s="92" t="str">
        <f>IF(E18="","",IF(L28="Non",0,E18*agrdom))</f>
        <v/>
      </c>
      <c r="N28" s="91"/>
      <c r="O28" s="330" t="str">
        <f>IF(E18="","",IF(N28="Non",0,E18*agrposedom))</f>
        <v/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50" x14ac:dyDescent="0.35">
      <c r="A29" s="88"/>
      <c r="B29" s="91"/>
      <c r="C29" s="92" t="str">
        <f t="shared" ref="C29:C33" si="5">IF(E19="","",IF(B29="Non",0,E19*agrprotgg))</f>
        <v/>
      </c>
      <c r="D29" s="91"/>
      <c r="E29" s="92" t="str">
        <f t="shared" ref="E29:E33" si="6">IF(E19="","",IF(D29="Non",0,E19*agrposegg))</f>
        <v/>
      </c>
      <c r="F29" s="91"/>
      <c r="G29" s="92" t="str">
        <f t="shared" ref="G29:G33" si="7">IF(E19="","",IF(F29="Non",0,E19*agrtrico))</f>
        <v/>
      </c>
      <c r="H29" s="91"/>
      <c r="I29" s="92" t="str">
        <f t="shared" ref="I29:I33" si="8">IF(E19="","",IF(H29="Non",0,E19*agrtricopep))</f>
        <v/>
      </c>
      <c r="J29" s="91"/>
      <c r="K29" s="92" t="str">
        <f>IF(E19="","",IF(J29="Non",0,E19*agrper))</f>
        <v/>
      </c>
      <c r="L29" s="91"/>
      <c r="M29" s="92" t="str">
        <f t="shared" ref="M29:M33" si="9">IF(E19="","",IF(L29="Non",0,E19*agrdom))</f>
        <v/>
      </c>
      <c r="N29" s="91"/>
      <c r="O29" s="330" t="str">
        <f t="shared" ref="O29:O33" si="10">IF(E19="","",IF(N29="Non",0,E19*agrposedom))</f>
        <v/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50" x14ac:dyDescent="0.35">
      <c r="A30" s="88"/>
      <c r="B30" s="91"/>
      <c r="C30" s="92" t="str">
        <f t="shared" si="5"/>
        <v/>
      </c>
      <c r="D30" s="91"/>
      <c r="E30" s="92" t="str">
        <f t="shared" si="6"/>
        <v/>
      </c>
      <c r="F30" s="91"/>
      <c r="G30" s="92" t="str">
        <f t="shared" si="7"/>
        <v/>
      </c>
      <c r="H30" s="91"/>
      <c r="I30" s="92" t="str">
        <f t="shared" si="8"/>
        <v/>
      </c>
      <c r="J30" s="91"/>
      <c r="K30" s="92" t="str">
        <f t="shared" ref="K30:K33" si="11">IF(E20="","",IF(J30="Non",0,E20*agrper))</f>
        <v/>
      </c>
      <c r="L30" s="91"/>
      <c r="M30" s="92" t="str">
        <f t="shared" si="9"/>
        <v/>
      </c>
      <c r="N30" s="91"/>
      <c r="O30" s="330" t="str">
        <f t="shared" si="10"/>
        <v/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50" x14ac:dyDescent="0.35">
      <c r="A31" s="88"/>
      <c r="B31" s="91"/>
      <c r="C31" s="92" t="str">
        <f t="shared" si="5"/>
        <v/>
      </c>
      <c r="D31" s="91"/>
      <c r="E31" s="92" t="str">
        <f t="shared" si="6"/>
        <v/>
      </c>
      <c r="F31" s="91"/>
      <c r="G31" s="92" t="str">
        <f t="shared" si="7"/>
        <v/>
      </c>
      <c r="H31" s="91"/>
      <c r="I31" s="92" t="str">
        <f t="shared" si="8"/>
        <v/>
      </c>
      <c r="J31" s="91"/>
      <c r="K31" s="92" t="str">
        <f t="shared" si="11"/>
        <v/>
      </c>
      <c r="L31" s="91"/>
      <c r="M31" s="92" t="str">
        <f t="shared" si="9"/>
        <v/>
      </c>
      <c r="N31" s="91"/>
      <c r="O31" s="33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50" x14ac:dyDescent="0.35">
      <c r="A32" s="88"/>
      <c r="B32" s="91"/>
      <c r="C32" s="92" t="str">
        <f t="shared" si="5"/>
        <v/>
      </c>
      <c r="D32" s="91"/>
      <c r="E32" s="92" t="str">
        <f t="shared" si="6"/>
        <v/>
      </c>
      <c r="F32" s="91"/>
      <c r="G32" s="92" t="str">
        <f t="shared" si="7"/>
        <v/>
      </c>
      <c r="H32" s="91"/>
      <c r="I32" s="92" t="str">
        <f t="shared" si="8"/>
        <v/>
      </c>
      <c r="J32" s="91"/>
      <c r="K32" s="92" t="str">
        <f t="shared" si="11"/>
        <v/>
      </c>
      <c r="L32" s="91"/>
      <c r="M32" s="92" t="str">
        <f t="shared" si="9"/>
        <v/>
      </c>
      <c r="N32" s="91"/>
      <c r="O32" s="330" t="str">
        <f t="shared" si="10"/>
        <v/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50" x14ac:dyDescent="0.35">
      <c r="A33" s="88"/>
      <c r="B33" s="91"/>
      <c r="C33" s="104" t="str">
        <f t="shared" si="5"/>
        <v/>
      </c>
      <c r="D33" s="91"/>
      <c r="E33" s="104" t="str">
        <f t="shared" si="6"/>
        <v/>
      </c>
      <c r="F33" s="91"/>
      <c r="G33" s="104" t="str">
        <f t="shared" si="7"/>
        <v/>
      </c>
      <c r="H33" s="91"/>
      <c r="I33" s="104" t="str">
        <f t="shared" si="8"/>
        <v/>
      </c>
      <c r="J33" s="91"/>
      <c r="K33" s="104" t="str">
        <f t="shared" si="11"/>
        <v/>
      </c>
      <c r="L33" s="106"/>
      <c r="M33" s="104" t="str">
        <f t="shared" si="9"/>
        <v/>
      </c>
      <c r="N33" s="91"/>
      <c r="O33" s="331" t="str">
        <f t="shared" si="10"/>
        <v/>
      </c>
      <c r="P33" s="120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50" x14ac:dyDescent="0.35">
      <c r="A34" s="1"/>
      <c r="B34" s="113"/>
      <c r="C34" s="114">
        <f>SUM(C28:C33)</f>
        <v>0</v>
      </c>
      <c r="D34" s="111"/>
      <c r="E34" s="112">
        <f>SUM(E28:E33)</f>
        <v>0</v>
      </c>
      <c r="F34" s="111"/>
      <c r="G34" s="112">
        <f>SUM(G28:G33)</f>
        <v>0</v>
      </c>
      <c r="H34" s="113"/>
      <c r="I34" s="114">
        <f>SUM(I28:I33)</f>
        <v>0</v>
      </c>
      <c r="J34" s="111"/>
      <c r="K34" s="112">
        <f>SUM(K28:K33)</f>
        <v>0</v>
      </c>
      <c r="L34" s="113"/>
      <c r="M34" s="114">
        <f>SUM(M28:M33)</f>
        <v>0</v>
      </c>
      <c r="N34" s="113"/>
      <c r="O34" s="114">
        <f>SUM(O28:O33)</f>
        <v>0</v>
      </c>
      <c r="P34" s="121">
        <f>SUM(C34,E34,G34,I34,K34,M34,O34)</f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50" x14ac:dyDescent="0.35">
      <c r="A35" s="1"/>
      <c r="B35" s="122"/>
      <c r="C35" s="12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5.5" x14ac:dyDescent="0.35">
      <c r="A36" s="1"/>
      <c r="B36" s="124" t="s">
        <v>52</v>
      </c>
      <c r="C36" s="125"/>
      <c r="D36" s="126">
        <f>SUM(H24)</f>
        <v>0</v>
      </c>
      <c r="E36" s="1"/>
      <c r="F36" s="1"/>
      <c r="G36" s="8"/>
      <c r="H36" s="8"/>
      <c r="I36" s="8"/>
      <c r="J36" s="8"/>
      <c r="K36" s="8"/>
      <c r="L36" s="8"/>
      <c r="M36" s="8"/>
      <c r="N36" s="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5.5" x14ac:dyDescent="0.35">
      <c r="A37" s="1"/>
      <c r="B37" s="124" t="s">
        <v>53</v>
      </c>
      <c r="C37" s="125"/>
      <c r="D37" s="126">
        <f>SUM(J24:S24,P34)</f>
        <v>0</v>
      </c>
      <c r="E37" s="1"/>
      <c r="F37" s="1"/>
      <c r="G37" s="8"/>
      <c r="H37" s="71"/>
      <c r="I37" s="71"/>
      <c r="J37" s="254"/>
      <c r="K37" s="254"/>
      <c r="L37" s="71"/>
      <c r="M37" s="71"/>
      <c r="N37" s="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5.5" x14ac:dyDescent="0.35">
      <c r="A38" s="1"/>
      <c r="B38" s="155"/>
      <c r="C38" s="155"/>
      <c r="D38" s="156"/>
      <c r="E38" s="1"/>
      <c r="F38" s="1"/>
      <c r="G38" s="8"/>
      <c r="H38" s="71"/>
      <c r="I38" s="71"/>
      <c r="J38" s="71"/>
      <c r="K38" s="71"/>
      <c r="L38" s="71"/>
      <c r="M38" s="71"/>
      <c r="N38" s="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35">
      <c r="A39" s="1"/>
      <c r="B39" s="1"/>
      <c r="C39" s="1"/>
      <c r="D39" s="1"/>
      <c r="E39" s="1"/>
      <c r="F39" s="1"/>
      <c r="G39" s="8"/>
      <c r="H39" s="71"/>
      <c r="I39" s="71"/>
      <c r="J39" s="71"/>
      <c r="K39" s="71"/>
      <c r="L39" s="71"/>
      <c r="M39" s="71"/>
      <c r="N39" s="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35">
      <c r="A40" s="1"/>
      <c r="B40" s="127" t="s">
        <v>25</v>
      </c>
      <c r="C40" s="128">
        <f>SUM(D36,D37)</f>
        <v>0</v>
      </c>
      <c r="D40" s="1"/>
      <c r="E40" s="1"/>
      <c r="F40" s="1"/>
      <c r="G40" s="8"/>
      <c r="H40" s="71"/>
      <c r="I40" s="255"/>
      <c r="J40" s="255"/>
      <c r="K40" s="71"/>
      <c r="L40" s="71"/>
      <c r="M40" s="71"/>
      <c r="N40" s="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35">
      <c r="A41" s="1"/>
      <c r="B41" s="1"/>
      <c r="C41" s="1"/>
      <c r="D41" s="1"/>
      <c r="E41" s="1"/>
      <c r="F41" s="1"/>
      <c r="G41" s="8"/>
      <c r="H41" s="71"/>
      <c r="I41" s="71"/>
      <c r="J41" s="71"/>
      <c r="K41" s="71"/>
      <c r="L41" s="71"/>
      <c r="M41" s="71"/>
      <c r="N41" s="8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x14ac:dyDescent="0.35">
      <c r="A42" s="1"/>
      <c r="B42" s="1"/>
      <c r="C42" s="1"/>
      <c r="D42" s="1"/>
      <c r="E42" s="1"/>
      <c r="F42" s="1"/>
      <c r="G42" s="8"/>
      <c r="H42" s="320"/>
      <c r="I42" s="320"/>
      <c r="J42" s="71"/>
      <c r="K42" s="71"/>
      <c r="L42" s="71"/>
      <c r="M42" s="71"/>
      <c r="N42" s="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x14ac:dyDescent="0.35">
      <c r="A43" s="1"/>
      <c r="B43" s="1"/>
      <c r="C43" s="1"/>
      <c r="D43" s="1"/>
      <c r="E43" s="1"/>
      <c r="F43" s="1"/>
      <c r="G43" s="8"/>
      <c r="H43" s="71"/>
      <c r="I43" s="71"/>
      <c r="J43" s="71"/>
      <c r="K43" s="71"/>
      <c r="L43" s="71"/>
      <c r="M43" s="71"/>
      <c r="N43" s="8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x14ac:dyDescent="0.35">
      <c r="A44" s="1"/>
      <c r="B44" s="1"/>
      <c r="C44" s="1"/>
      <c r="D44" s="1"/>
      <c r="E44" s="1"/>
      <c r="F44" s="1"/>
      <c r="G44" s="8"/>
      <c r="H44" s="71"/>
      <c r="I44" s="71"/>
      <c r="J44" s="71"/>
      <c r="K44" s="71"/>
      <c r="L44" s="71"/>
      <c r="M44" s="71"/>
      <c r="N44" s="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x14ac:dyDescent="0.35">
      <c r="A45" s="1"/>
      <c r="B45" s="1"/>
      <c r="C45" s="1"/>
      <c r="D45" s="1"/>
      <c r="E45" s="1"/>
      <c r="F45" s="1"/>
      <c r="G45" s="8"/>
      <c r="H45" s="8"/>
      <c r="I45" s="8"/>
      <c r="J45" s="8"/>
      <c r="K45" s="8"/>
      <c r="L45" s="8"/>
      <c r="M45" s="8"/>
      <c r="N45" s="8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x14ac:dyDescent="0.35">
      <c r="A46" s="1"/>
      <c r="B46" s="1"/>
      <c r="C46" s="1"/>
      <c r="D46" s="1"/>
      <c r="E46" s="1"/>
      <c r="F46" s="1"/>
      <c r="G46" s="1"/>
      <c r="H46" s="8"/>
      <c r="I46" s="8"/>
      <c r="J46" s="8"/>
      <c r="K46" s="8"/>
      <c r="L46" s="8"/>
      <c r="M46" s="8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x14ac:dyDescent="0.35">
      <c r="A47" s="1"/>
      <c r="B47" s="1"/>
      <c r="C47" s="1"/>
      <c r="D47" s="1"/>
      <c r="E47" s="1"/>
      <c r="F47" s="1"/>
      <c r="G47" s="1"/>
      <c r="H47" s="8"/>
      <c r="I47" s="8"/>
      <c r="J47" s="8"/>
      <c r="K47" s="8"/>
      <c r="L47" s="8"/>
      <c r="M47" s="8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x14ac:dyDescent="0.35">
      <c r="A48" s="1"/>
      <c r="B48" s="1"/>
      <c r="C48" s="1"/>
      <c r="D48" s="1"/>
      <c r="E48" s="1"/>
      <c r="F48" s="1"/>
      <c r="G48" s="1"/>
      <c r="H48" s="283"/>
      <c r="I48" s="283"/>
      <c r="J48" s="283"/>
      <c r="K48" s="283"/>
      <c r="L48" s="283"/>
      <c r="M48" s="28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x14ac:dyDescent="0.35">
      <c r="A49" s="1"/>
      <c r="B49" s="1"/>
      <c r="C49" s="1"/>
      <c r="D49" s="1"/>
      <c r="E49" s="1"/>
      <c r="F49" s="1"/>
      <c r="G49" s="1"/>
      <c r="H49" s="8"/>
      <c r="I49" s="8"/>
      <c r="J49" s="8"/>
      <c r="K49" s="8"/>
      <c r="L49" s="8"/>
      <c r="M49" s="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x14ac:dyDescent="0.35">
      <c r="A50" s="1"/>
      <c r="B50" s="1"/>
      <c r="C50" s="1"/>
      <c r="D50" s="1"/>
      <c r="E50" s="1"/>
      <c r="F50" s="1"/>
      <c r="G50" s="1"/>
      <c r="H50" s="8"/>
      <c r="I50" s="8"/>
      <c r="J50" s="8"/>
      <c r="K50" s="8"/>
      <c r="L50" s="8"/>
      <c r="M50" s="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50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50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50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50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50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50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50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50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</sheetData>
  <sheetProtection sheet="1" objects="1" scenarios="1"/>
  <mergeCells count="13">
    <mergeCell ref="I40:J40"/>
    <mergeCell ref="H42:I42"/>
    <mergeCell ref="H48:M48"/>
    <mergeCell ref="K16:O16"/>
    <mergeCell ref="P16:S16"/>
    <mergeCell ref="B26:O26"/>
    <mergeCell ref="J37:K37"/>
    <mergeCell ref="D2:J2"/>
    <mergeCell ref="C9:F9"/>
    <mergeCell ref="G11:J11"/>
    <mergeCell ref="B16:F16"/>
    <mergeCell ref="G16:H16"/>
    <mergeCell ref="I16:J16"/>
  </mergeCells>
  <conditionalFormatting sqref="F18:F23">
    <cfRule type="cellIs" dxfId="0" priority="2" operator="notBetween">
      <formula>30</formula>
      <formula>100</formula>
    </cfRule>
  </conditionalFormatting>
  <dataValidations count="2">
    <dataValidation type="list" operator="equal" allowBlank="1" showInputMessage="1" showErrorMessage="1" sqref="G18:G23 I18:I23 P18:P23 R18:R23 B28:B33 D28:D33 F28:F33 H28:H33 J28:J33 N28:N33">
      <formula1>$J$6:$J$7</formula1>
      <formula2>0</formula2>
    </dataValidation>
    <dataValidation type="list" operator="equal" allowBlank="1" showInputMessage="1" showErrorMessage="1" sqref="L28:L33">
      <formula1>$U$7:$U$7</formula1>
      <formula2>0</formula2>
    </dataValidation>
  </dataValidations>
  <pageMargins left="0.25" right="0.25" top="0.75" bottom="0.75" header="0.511811023622047" footer="0.511811023622047"/>
  <pageSetup paperSize="8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9" workbookViewId="0">
      <selection activeCell="B20" sqref="B20:C20"/>
    </sheetView>
  </sheetViews>
  <sheetFormatPr baseColWidth="10" defaultRowHeight="14.5" x14ac:dyDescent="0.35"/>
  <cols>
    <col min="2" max="2" width="24.453125" bestFit="1" customWidth="1"/>
    <col min="3" max="3" width="19.81640625" bestFit="1" customWidth="1"/>
    <col min="4" max="4" width="24.453125" bestFit="1" customWidth="1"/>
    <col min="6" max="6" width="4.81640625" customWidth="1"/>
    <col min="7" max="7" width="5.54296875" customWidth="1"/>
    <col min="9" max="9" width="5.54296875" customWidth="1"/>
    <col min="11" max="11" width="29.26953125" customWidth="1"/>
  </cols>
  <sheetData>
    <row r="1" spans="1:16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>
        <f t="shared" ref="N1" si="0">K54+L54</f>
        <v>0</v>
      </c>
    </row>
    <row r="2" spans="1:16" x14ac:dyDescent="0.35">
      <c r="A2" s="1"/>
      <c r="B2" s="1"/>
      <c r="C2" s="252" t="s">
        <v>0</v>
      </c>
      <c r="D2" s="252"/>
      <c r="E2" s="252"/>
      <c r="F2" s="252"/>
      <c r="G2" s="252"/>
      <c r="H2" s="252"/>
      <c r="I2" s="252"/>
      <c r="J2" s="252"/>
      <c r="K2" s="252"/>
      <c r="L2" s="2">
        <v>1</v>
      </c>
      <c r="M2" s="2">
        <f>K74+L74</f>
        <v>0</v>
      </c>
    </row>
    <row r="3" spans="1:16" x14ac:dyDescent="0.3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2">
        <v>1</v>
      </c>
      <c r="M3" s="2">
        <v>2</v>
      </c>
      <c r="N3" s="2">
        <f>K75+L75</f>
        <v>0</v>
      </c>
    </row>
    <row r="4" spans="1:16" x14ac:dyDescent="0.35">
      <c r="A4" s="1"/>
      <c r="B4" s="1"/>
      <c r="C4" s="1"/>
      <c r="D4" s="1"/>
      <c r="E4" s="1"/>
      <c r="F4" s="1"/>
      <c r="G4" s="1"/>
      <c r="H4" s="4"/>
      <c r="I4" s="1"/>
      <c r="J4" s="1"/>
      <c r="K4" s="1"/>
      <c r="L4" s="2">
        <v>1.5</v>
      </c>
      <c r="M4" s="2">
        <v>3</v>
      </c>
      <c r="N4" s="2">
        <f>K76+L76</f>
        <v>0</v>
      </c>
    </row>
    <row r="5" spans="1:16" ht="15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 t="s">
        <v>1</v>
      </c>
      <c r="O5" s="2">
        <f t="shared" ref="O5:O7" si="1">K77+L77</f>
        <v>0</v>
      </c>
    </row>
    <row r="6" spans="1:16" x14ac:dyDescent="0.35">
      <c r="A6" s="1"/>
      <c r="B6" s="1"/>
      <c r="C6" s="294" t="s">
        <v>277</v>
      </c>
      <c r="D6" s="295"/>
      <c r="E6" s="295"/>
      <c r="F6" s="295"/>
      <c r="G6" s="295"/>
      <c r="H6" s="295"/>
      <c r="I6" s="296"/>
      <c r="J6" s="1"/>
      <c r="K6" s="1"/>
      <c r="L6" s="1"/>
      <c r="M6" s="1"/>
      <c r="N6" s="2" t="s">
        <v>2</v>
      </c>
      <c r="O6" s="2">
        <f t="shared" si="1"/>
        <v>0</v>
      </c>
    </row>
    <row r="7" spans="1:16" x14ac:dyDescent="0.35">
      <c r="A7" s="1"/>
      <c r="B7" s="1"/>
      <c r="C7" s="297"/>
      <c r="D7" s="298"/>
      <c r="E7" s="298"/>
      <c r="F7" s="298"/>
      <c r="G7" s="298"/>
      <c r="H7" s="298"/>
      <c r="I7" s="299"/>
      <c r="J7" s="1"/>
      <c r="K7" s="1"/>
      <c r="L7" s="1"/>
      <c r="M7" s="1"/>
      <c r="N7" s="2"/>
      <c r="O7" s="2">
        <f t="shared" si="1"/>
        <v>0</v>
      </c>
    </row>
    <row r="8" spans="1:16" x14ac:dyDescent="0.35">
      <c r="A8" s="1"/>
      <c r="B8" s="8"/>
      <c r="C8" s="297"/>
      <c r="D8" s="298"/>
      <c r="E8" s="298"/>
      <c r="F8" s="298"/>
      <c r="G8" s="298"/>
      <c r="H8" s="298"/>
      <c r="I8" s="299"/>
      <c r="J8" s="1"/>
      <c r="K8" s="1"/>
      <c r="L8" s="1"/>
      <c r="M8" s="1"/>
      <c r="N8" s="1"/>
      <c r="O8" s="2">
        <f t="shared" ref="O8:O10" si="2">K82+L82</f>
        <v>0</v>
      </c>
    </row>
    <row r="9" spans="1:16" ht="15" thickBot="1" x14ac:dyDescent="0.4">
      <c r="A9" s="1"/>
      <c r="B9" s="8"/>
      <c r="C9" s="300"/>
      <c r="D9" s="301"/>
      <c r="E9" s="301"/>
      <c r="F9" s="301"/>
      <c r="G9" s="301"/>
      <c r="H9" s="301"/>
      <c r="I9" s="302"/>
      <c r="J9" s="1"/>
      <c r="K9" s="1"/>
      <c r="L9" s="1"/>
      <c r="M9" s="1"/>
      <c r="N9" s="1"/>
      <c r="O9" s="2">
        <f t="shared" si="2"/>
        <v>0</v>
      </c>
    </row>
    <row r="10" spans="1:16" ht="18.5" x14ac:dyDescent="0.45">
      <c r="A10" s="1"/>
      <c r="B10" s="15" t="s">
        <v>267</v>
      </c>
      <c r="C10" s="160"/>
      <c r="D10" s="8"/>
      <c r="E10" s="247"/>
      <c r="F10" s="247"/>
      <c r="G10" s="247"/>
      <c r="H10" s="247"/>
      <c r="I10" s="247"/>
      <c r="J10" s="211"/>
      <c r="K10" s="1"/>
      <c r="L10" s="1"/>
      <c r="M10" s="1"/>
      <c r="N10" s="1"/>
      <c r="O10" s="2">
        <f t="shared" si="2"/>
        <v>0</v>
      </c>
    </row>
    <row r="11" spans="1:16" x14ac:dyDescent="0.35">
      <c r="A11" s="213"/>
      <c r="B11" s="212"/>
      <c r="D11" s="216"/>
      <c r="E11" s="210"/>
      <c r="F11" s="210"/>
      <c r="G11" s="210"/>
      <c r="H11" s="210"/>
      <c r="I11" s="210"/>
      <c r="J11" s="214"/>
      <c r="K11" s="321"/>
      <c r="L11" s="321"/>
      <c r="M11" s="321"/>
      <c r="N11" s="321"/>
      <c r="O11" s="321"/>
      <c r="P11" s="321"/>
    </row>
    <row r="12" spans="1:16" x14ac:dyDescent="0.35">
      <c r="B12" s="290" t="s">
        <v>264</v>
      </c>
      <c r="C12" s="291"/>
      <c r="D12" s="228" t="s">
        <v>263</v>
      </c>
      <c r="E12" s="227"/>
      <c r="F12" s="210"/>
      <c r="G12" s="210"/>
      <c r="H12" s="210"/>
      <c r="I12" s="210"/>
      <c r="J12" s="214"/>
      <c r="K12" s="321"/>
      <c r="L12" s="321"/>
      <c r="M12" s="321"/>
      <c r="N12" s="321"/>
      <c r="O12" s="321"/>
      <c r="P12" s="321"/>
    </row>
    <row r="13" spans="1:16" x14ac:dyDescent="0.35">
      <c r="A13" s="208"/>
      <c r="B13" s="225" t="s">
        <v>14</v>
      </c>
      <c r="C13" s="231" t="s">
        <v>265</v>
      </c>
      <c r="D13" s="229" t="s">
        <v>266</v>
      </c>
      <c r="E13" s="215"/>
      <c r="F13" s="210"/>
      <c r="G13" s="210"/>
      <c r="H13" s="210"/>
      <c r="I13" s="210"/>
      <c r="J13" s="214"/>
      <c r="K13" s="321"/>
      <c r="L13" s="321"/>
      <c r="M13" s="321"/>
      <c r="N13" s="321"/>
      <c r="O13" s="321"/>
      <c r="P13" s="321"/>
    </row>
    <row r="14" spans="1:16" x14ac:dyDescent="0.35">
      <c r="A14" s="208"/>
      <c r="B14" s="220"/>
      <c r="C14" s="89"/>
      <c r="D14" s="226"/>
      <c r="E14" s="215"/>
      <c r="F14" s="210"/>
      <c r="G14" s="210"/>
      <c r="H14" s="210"/>
      <c r="I14" s="210"/>
      <c r="J14" s="214"/>
      <c r="K14" s="321"/>
      <c r="L14" s="321"/>
      <c r="M14" s="321"/>
      <c r="N14" s="321"/>
      <c r="O14" s="321"/>
      <c r="P14" s="321"/>
    </row>
    <row r="15" spans="1:16" x14ac:dyDescent="0.35">
      <c r="A15" s="208"/>
      <c r="B15" s="220"/>
      <c r="C15" s="89"/>
      <c r="D15" s="221"/>
      <c r="E15" s="215"/>
      <c r="F15" s="210"/>
      <c r="G15" s="210"/>
      <c r="H15" s="210"/>
      <c r="I15" s="210"/>
      <c r="J15" s="214"/>
      <c r="K15" s="321"/>
      <c r="L15" s="321"/>
      <c r="M15" s="321"/>
      <c r="N15" s="321"/>
      <c r="O15" s="321"/>
      <c r="P15" s="321"/>
    </row>
    <row r="16" spans="1:16" x14ac:dyDescent="0.35">
      <c r="A16" s="208"/>
      <c r="B16" s="220"/>
      <c r="C16" s="89"/>
      <c r="D16" s="221"/>
      <c r="E16" s="215"/>
      <c r="F16" s="210"/>
      <c r="G16" s="210"/>
      <c r="H16" s="210"/>
      <c r="I16" s="210"/>
      <c r="J16" s="214"/>
      <c r="K16" s="321"/>
      <c r="L16" s="321"/>
      <c r="M16" s="321"/>
      <c r="N16" s="321"/>
      <c r="O16" s="321"/>
      <c r="P16" s="321"/>
    </row>
    <row r="17" spans="1:16" x14ac:dyDescent="0.35">
      <c r="A17" s="214"/>
      <c r="B17" s="220"/>
      <c r="C17" s="89"/>
      <c r="D17" s="221"/>
      <c r="E17" s="215"/>
      <c r="F17" s="210"/>
      <c r="G17" s="210"/>
      <c r="H17" s="210"/>
      <c r="I17" s="210"/>
      <c r="J17" s="214"/>
      <c r="K17" s="321"/>
      <c r="L17" s="321"/>
      <c r="M17" s="321"/>
      <c r="N17" s="321"/>
      <c r="O17" s="321"/>
      <c r="P17" s="321"/>
    </row>
    <row r="18" spans="1:16" x14ac:dyDescent="0.35">
      <c r="A18" s="214"/>
      <c r="B18" s="220"/>
      <c r="C18" s="89"/>
      <c r="D18" s="221"/>
      <c r="E18" s="215"/>
      <c r="F18" s="210"/>
      <c r="G18" s="210"/>
      <c r="H18" s="210"/>
      <c r="I18" s="210"/>
      <c r="J18" s="214"/>
      <c r="K18" s="321"/>
      <c r="L18" s="321"/>
      <c r="M18" s="321"/>
      <c r="N18" s="321"/>
      <c r="O18" s="321"/>
      <c r="P18" s="321"/>
    </row>
    <row r="19" spans="1:16" x14ac:dyDescent="0.35">
      <c r="A19" s="206"/>
      <c r="B19" s="232"/>
      <c r="C19" s="233"/>
      <c r="D19" s="234"/>
      <c r="E19" s="215"/>
      <c r="F19" s="210"/>
      <c r="G19" s="210"/>
      <c r="H19" s="210"/>
      <c r="I19" s="210"/>
      <c r="J19" s="214"/>
      <c r="K19" s="321"/>
      <c r="L19" s="321"/>
      <c r="M19" s="321"/>
      <c r="N19" s="321"/>
      <c r="O19" s="321"/>
      <c r="P19" s="321"/>
    </row>
    <row r="20" spans="1:16" x14ac:dyDescent="0.35">
      <c r="A20" s="206"/>
      <c r="B20" s="335" t="s">
        <v>25</v>
      </c>
      <c r="C20" s="336"/>
      <c r="D20" s="337">
        <f>SUM(D14:D19)</f>
        <v>0</v>
      </c>
      <c r="E20" s="215"/>
      <c r="F20" s="210"/>
      <c r="G20" s="210"/>
      <c r="H20" s="210"/>
      <c r="I20" s="210"/>
      <c r="J20" s="214"/>
      <c r="K20" s="321"/>
      <c r="L20" s="321"/>
      <c r="M20" s="321"/>
      <c r="N20" s="321"/>
      <c r="O20" s="321"/>
      <c r="P20" s="321"/>
    </row>
    <row r="21" spans="1:16" x14ac:dyDescent="0.35">
      <c r="B21" s="217"/>
      <c r="C21" s="218"/>
      <c r="D21" s="219"/>
      <c r="E21" s="209"/>
      <c r="F21" s="210"/>
      <c r="G21" s="210"/>
      <c r="H21" s="210"/>
      <c r="I21" s="210"/>
      <c r="J21" s="214"/>
      <c r="K21" s="321"/>
      <c r="L21" s="321"/>
      <c r="M21" s="321"/>
      <c r="N21" s="321"/>
      <c r="O21" s="321"/>
      <c r="P21" s="321"/>
    </row>
    <row r="22" spans="1:16" ht="18.5" x14ac:dyDescent="0.45">
      <c r="A22" s="210"/>
      <c r="B22" s="15" t="s">
        <v>268</v>
      </c>
      <c r="C22" s="210"/>
      <c r="D22" s="210"/>
      <c r="E22" s="210"/>
      <c r="F22" s="209"/>
      <c r="G22" s="209"/>
      <c r="H22" s="209"/>
      <c r="I22" s="209"/>
      <c r="J22" s="208"/>
      <c r="K22" s="321"/>
      <c r="L22" s="321"/>
      <c r="M22" s="321"/>
      <c r="N22" s="321"/>
      <c r="O22" s="321"/>
      <c r="P22" s="321"/>
    </row>
    <row r="23" spans="1:16" x14ac:dyDescent="0.35">
      <c r="A23" s="210"/>
      <c r="B23" s="210"/>
      <c r="C23" s="210"/>
      <c r="D23" s="210"/>
      <c r="E23" s="210"/>
      <c r="F23" s="210"/>
      <c r="G23" s="210"/>
      <c r="H23" s="210"/>
      <c r="I23" s="210"/>
      <c r="J23" s="214"/>
      <c r="K23" s="321"/>
      <c r="L23" s="321"/>
      <c r="M23" s="321"/>
      <c r="N23" s="321"/>
      <c r="O23" s="321"/>
      <c r="P23" s="321"/>
    </row>
    <row r="24" spans="1:16" x14ac:dyDescent="0.35">
      <c r="A24" s="210"/>
      <c r="B24" s="292" t="s">
        <v>269</v>
      </c>
      <c r="C24" s="293"/>
      <c r="D24" s="215"/>
      <c r="E24" s="210"/>
      <c r="F24" s="210"/>
      <c r="G24" s="210"/>
      <c r="H24" s="210"/>
      <c r="I24" s="210"/>
      <c r="J24" s="214"/>
      <c r="K24" s="321"/>
      <c r="L24" s="321"/>
      <c r="M24" s="321"/>
      <c r="N24" s="321"/>
      <c r="O24" s="321"/>
      <c r="P24" s="321"/>
    </row>
    <row r="25" spans="1:16" x14ac:dyDescent="0.35">
      <c r="A25" s="210"/>
      <c r="B25" s="224" t="s">
        <v>270</v>
      </c>
      <c r="C25" s="230" t="s">
        <v>271</v>
      </c>
      <c r="D25" s="215"/>
      <c r="E25" s="210"/>
      <c r="F25" s="210"/>
      <c r="G25" s="210"/>
      <c r="H25" s="210"/>
      <c r="I25" s="210"/>
      <c r="J25" s="210"/>
      <c r="K25" s="207"/>
      <c r="L25" s="207"/>
      <c r="M25" s="207"/>
      <c r="N25" s="207"/>
      <c r="O25" s="207"/>
      <c r="P25" s="207"/>
    </row>
    <row r="26" spans="1:16" x14ac:dyDescent="0.35">
      <c r="A26" s="210"/>
      <c r="B26" s="220"/>
      <c r="C26" s="222"/>
      <c r="D26" s="21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</row>
    <row r="27" spans="1:16" x14ac:dyDescent="0.35">
      <c r="A27" s="210"/>
      <c r="B27" s="220"/>
      <c r="C27" s="222"/>
      <c r="D27" s="215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</row>
    <row r="28" spans="1:16" x14ac:dyDescent="0.35">
      <c r="A28" s="210"/>
      <c r="B28" s="220"/>
      <c r="C28" s="222"/>
      <c r="D28" s="215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</row>
    <row r="29" spans="1:16" x14ac:dyDescent="0.35">
      <c r="A29" s="210"/>
      <c r="B29" s="220"/>
      <c r="C29" s="222"/>
      <c r="D29" s="215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</row>
    <row r="30" spans="1:16" x14ac:dyDescent="0.35">
      <c r="A30" s="210"/>
      <c r="B30" s="220"/>
      <c r="C30" s="222"/>
      <c r="D30" s="215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</row>
    <row r="31" spans="1:16" x14ac:dyDescent="0.35">
      <c r="A31" s="210"/>
      <c r="B31" s="101"/>
      <c r="C31" s="223"/>
      <c r="D31" s="21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</row>
    <row r="32" spans="1:16" x14ac:dyDescent="0.35">
      <c r="A32" s="214"/>
      <c r="B32" s="332" t="s">
        <v>272</v>
      </c>
      <c r="C32" s="333">
        <f>SUM(C26:C31)</f>
        <v>0</v>
      </c>
      <c r="D32" s="215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</row>
    <row r="33" spans="1:16" x14ac:dyDescent="0.35">
      <c r="A33" s="210"/>
      <c r="B33" s="334"/>
      <c r="C33" s="334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</row>
    <row r="34" spans="1:16" x14ac:dyDescent="0.3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</row>
    <row r="35" spans="1:16" x14ac:dyDescent="0.35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</row>
    <row r="36" spans="1:16" s="322" customFormat="1" x14ac:dyDescent="0.35">
      <c r="E36" s="323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</row>
    <row r="37" spans="1:16" s="322" customFormat="1" x14ac:dyDescent="0.35"/>
    <row r="38" spans="1:16" s="322" customFormat="1" x14ac:dyDescent="0.35"/>
    <row r="39" spans="1:16" s="322" customFormat="1" x14ac:dyDescent="0.35"/>
    <row r="40" spans="1:16" s="322" customFormat="1" x14ac:dyDescent="0.35"/>
    <row r="41" spans="1:16" s="322" customFormat="1" x14ac:dyDescent="0.35"/>
    <row r="42" spans="1:16" s="322" customFormat="1" x14ac:dyDescent="0.35"/>
    <row r="43" spans="1:16" s="322" customFormat="1" x14ac:dyDescent="0.35"/>
    <row r="44" spans="1:16" s="322" customFormat="1" x14ac:dyDescent="0.35"/>
    <row r="45" spans="1:16" s="322" customFormat="1" x14ac:dyDescent="0.35"/>
    <row r="46" spans="1:16" s="322" customFormat="1" x14ac:dyDescent="0.35"/>
    <row r="47" spans="1:16" s="322" customFormat="1" x14ac:dyDescent="0.35"/>
    <row r="48" spans="1:16" s="322" customFormat="1" x14ac:dyDescent="0.35"/>
    <row r="49" s="322" customFormat="1" x14ac:dyDescent="0.35"/>
    <row r="50" s="322" customFormat="1" x14ac:dyDescent="0.35"/>
    <row r="51" s="322" customFormat="1" x14ac:dyDescent="0.35"/>
    <row r="52" s="322" customFormat="1" x14ac:dyDescent="0.35"/>
    <row r="53" s="322" customFormat="1" x14ac:dyDescent="0.35"/>
    <row r="54" s="322" customFormat="1" x14ac:dyDescent="0.35"/>
    <row r="55" s="322" customFormat="1" x14ac:dyDescent="0.35"/>
    <row r="56" s="322" customFormat="1" x14ac:dyDescent="0.35"/>
    <row r="57" s="322" customFormat="1" x14ac:dyDescent="0.35"/>
    <row r="58" s="322" customFormat="1" x14ac:dyDescent="0.35"/>
    <row r="59" s="322" customFormat="1" x14ac:dyDescent="0.35"/>
    <row r="60" s="322" customFormat="1" x14ac:dyDescent="0.35"/>
    <row r="61" s="322" customFormat="1" x14ac:dyDescent="0.35"/>
    <row r="62" s="322" customFormat="1" x14ac:dyDescent="0.35"/>
    <row r="63" s="322" customFormat="1" x14ac:dyDescent="0.35"/>
    <row r="64" s="322" customFormat="1" x14ac:dyDescent="0.35"/>
    <row r="65" s="322" customFormat="1" x14ac:dyDescent="0.35"/>
    <row r="66" s="322" customFormat="1" x14ac:dyDescent="0.35"/>
    <row r="67" s="322" customFormat="1" x14ac:dyDescent="0.35"/>
    <row r="68" s="322" customFormat="1" x14ac:dyDescent="0.35"/>
    <row r="69" s="322" customFormat="1" x14ac:dyDescent="0.35"/>
    <row r="70" s="322" customFormat="1" x14ac:dyDescent="0.35"/>
    <row r="71" s="322" customFormat="1" x14ac:dyDescent="0.35"/>
    <row r="72" s="322" customFormat="1" x14ac:dyDescent="0.35"/>
    <row r="73" s="322" customFormat="1" x14ac:dyDescent="0.35"/>
    <row r="74" s="322" customFormat="1" x14ac:dyDescent="0.35"/>
    <row r="75" s="322" customFormat="1" x14ac:dyDescent="0.35"/>
    <row r="76" s="322" customFormat="1" x14ac:dyDescent="0.35"/>
    <row r="77" s="322" customFormat="1" x14ac:dyDescent="0.35"/>
    <row r="78" s="322" customFormat="1" x14ac:dyDescent="0.35"/>
    <row r="79" s="322" customFormat="1" x14ac:dyDescent="0.35"/>
  </sheetData>
  <sheetProtection sheet="1" objects="1" scenarios="1"/>
  <mergeCells count="5">
    <mergeCell ref="C2:K2"/>
    <mergeCell ref="B12:C12"/>
    <mergeCell ref="B24:C24"/>
    <mergeCell ref="B20:C20"/>
    <mergeCell ref="C6:I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topLeftCell="M1" zoomScaleNormal="100" workbookViewId="0">
      <selection activeCell="V7" sqref="V7"/>
    </sheetView>
  </sheetViews>
  <sheetFormatPr baseColWidth="10" defaultColWidth="10.7265625" defaultRowHeight="14.5" x14ac:dyDescent="0.35"/>
  <cols>
    <col min="1" max="1" width="11.453125" style="1" customWidth="1"/>
    <col min="2" max="2" width="21.453125" style="129" customWidth="1"/>
    <col min="3" max="3" width="35.7265625" style="129" customWidth="1"/>
    <col min="4" max="4" width="21.453125" style="129" customWidth="1"/>
    <col min="5" max="6" width="21.453125" style="130" customWidth="1"/>
    <col min="7" max="7" width="16.1796875" style="1" customWidth="1"/>
    <col min="8" max="8" width="4.7265625" style="1" customWidth="1"/>
    <col min="9" max="15" width="12.81640625" style="4" customWidth="1"/>
    <col min="16" max="22" width="11.453125" style="1" customWidth="1"/>
  </cols>
  <sheetData>
    <row r="1" spans="2:16" s="1" customFormat="1" ht="15" thickBot="1" x14ac:dyDescent="0.4">
      <c r="B1" s="130"/>
      <c r="C1" s="130"/>
      <c r="D1" s="130"/>
      <c r="E1" s="130"/>
      <c r="F1" s="130"/>
      <c r="I1" s="4"/>
      <c r="J1" s="4"/>
      <c r="K1" s="4"/>
      <c r="L1" s="4"/>
      <c r="M1" s="4"/>
      <c r="N1" s="4"/>
      <c r="O1" s="165"/>
      <c r="P1" s="167"/>
    </row>
    <row r="2" spans="2:16" s="1" customFormat="1" x14ac:dyDescent="0.35">
      <c r="B2" s="131"/>
      <c r="C2" s="131"/>
      <c r="D2" s="132" t="s">
        <v>74</v>
      </c>
      <c r="E2" s="133" t="s">
        <v>221</v>
      </c>
      <c r="F2" s="133" t="s">
        <v>220</v>
      </c>
      <c r="G2" s="133" t="s">
        <v>247</v>
      </c>
      <c r="I2" s="134"/>
      <c r="J2" s="135"/>
      <c r="K2" s="135"/>
      <c r="L2" s="135"/>
      <c r="M2" s="135"/>
      <c r="N2" s="135"/>
      <c r="O2" s="135"/>
      <c r="P2" s="168"/>
    </row>
    <row r="3" spans="2:16" ht="25.5" customHeight="1" x14ac:dyDescent="0.35">
      <c r="B3" s="316" t="s">
        <v>27</v>
      </c>
      <c r="C3" s="317"/>
      <c r="D3" s="317"/>
      <c r="E3" s="317"/>
      <c r="F3" s="317"/>
      <c r="G3" s="317"/>
      <c r="I3" s="307"/>
      <c r="J3" s="308"/>
      <c r="K3" s="308"/>
      <c r="L3" s="308"/>
      <c r="M3" s="308"/>
      <c r="N3" s="308"/>
      <c r="O3" s="308"/>
      <c r="P3" s="309"/>
    </row>
    <row r="4" spans="2:16" ht="15" thickBot="1" x14ac:dyDescent="0.4">
      <c r="B4" s="137" t="s">
        <v>75</v>
      </c>
      <c r="C4" s="138" t="s">
        <v>76</v>
      </c>
      <c r="D4" s="138" t="s">
        <v>77</v>
      </c>
      <c r="E4" s="138" t="s">
        <v>78</v>
      </c>
      <c r="F4" s="138" t="s">
        <v>78</v>
      </c>
      <c r="G4" s="138" t="s">
        <v>78</v>
      </c>
      <c r="I4" s="139" t="s">
        <v>79</v>
      </c>
      <c r="J4" s="139">
        <v>4.6900000000000004</v>
      </c>
      <c r="K4" s="139"/>
      <c r="L4" s="139"/>
      <c r="M4" s="166"/>
      <c r="N4" s="166"/>
      <c r="O4" s="166"/>
      <c r="P4" s="169"/>
    </row>
    <row r="5" spans="2:16" ht="26.5" thickBot="1" x14ac:dyDescent="0.4">
      <c r="B5" s="140" t="s">
        <v>80</v>
      </c>
      <c r="C5" s="138" t="s">
        <v>81</v>
      </c>
      <c r="D5" s="138" t="s">
        <v>82</v>
      </c>
      <c r="E5" s="138" t="s">
        <v>83</v>
      </c>
      <c r="F5" s="138" t="s">
        <v>83</v>
      </c>
      <c r="G5" s="138" t="s">
        <v>196</v>
      </c>
      <c r="I5" s="139" t="s">
        <v>84</v>
      </c>
      <c r="J5" s="139">
        <v>0.7</v>
      </c>
      <c r="K5" s="139" t="s">
        <v>85</v>
      </c>
      <c r="L5" s="139">
        <v>0.93</v>
      </c>
      <c r="M5" s="139" t="s">
        <v>222</v>
      </c>
      <c r="N5" s="139">
        <v>0.93</v>
      </c>
      <c r="O5" s="139" t="s">
        <v>206</v>
      </c>
      <c r="P5" s="169">
        <v>1.4</v>
      </c>
    </row>
    <row r="6" spans="2:16" ht="15" thickBot="1" x14ac:dyDescent="0.4">
      <c r="B6" s="141" t="s">
        <v>86</v>
      </c>
      <c r="C6" s="138" t="s">
        <v>67</v>
      </c>
      <c r="D6" s="138" t="s">
        <v>87</v>
      </c>
      <c r="E6" s="138" t="s">
        <v>87</v>
      </c>
      <c r="F6" s="138" t="s">
        <v>87</v>
      </c>
      <c r="G6" s="138" t="s">
        <v>197</v>
      </c>
      <c r="I6" s="139" t="s">
        <v>88</v>
      </c>
      <c r="J6" s="139">
        <v>4.5</v>
      </c>
      <c r="K6" s="139" t="s">
        <v>89</v>
      </c>
      <c r="L6" s="139">
        <v>1.5</v>
      </c>
      <c r="M6" s="139" t="s">
        <v>89</v>
      </c>
      <c r="N6" s="139">
        <v>1.5</v>
      </c>
      <c r="O6" s="139" t="s">
        <v>89</v>
      </c>
      <c r="P6" s="169">
        <v>1.5</v>
      </c>
    </row>
    <row r="7" spans="2:16" ht="26.5" thickBot="1" x14ac:dyDescent="0.4">
      <c r="B7" s="141" t="s">
        <v>90</v>
      </c>
      <c r="C7" s="138" t="s">
        <v>67</v>
      </c>
      <c r="D7" s="138" t="s">
        <v>91</v>
      </c>
      <c r="E7" s="138" t="s">
        <v>91</v>
      </c>
      <c r="F7" s="138" t="s">
        <v>91</v>
      </c>
      <c r="G7" s="138" t="s">
        <v>198</v>
      </c>
      <c r="I7" s="139"/>
      <c r="J7" s="139"/>
      <c r="K7" s="139"/>
      <c r="L7" s="139"/>
      <c r="M7" s="166"/>
      <c r="N7" s="139"/>
      <c r="O7" s="166"/>
      <c r="P7" s="169"/>
    </row>
    <row r="8" spans="2:16" ht="15.75" customHeight="1" thickBot="1" x14ac:dyDescent="0.4">
      <c r="B8" s="318" t="s">
        <v>28</v>
      </c>
      <c r="C8" s="319"/>
      <c r="D8" s="319"/>
      <c r="E8" s="319"/>
      <c r="F8" s="319"/>
      <c r="G8" s="319"/>
      <c r="I8" s="307"/>
      <c r="J8" s="308"/>
      <c r="K8" s="308"/>
      <c r="L8" s="308"/>
      <c r="M8" s="308"/>
      <c r="N8" s="308"/>
      <c r="O8" s="308"/>
      <c r="P8" s="309"/>
    </row>
    <row r="9" spans="2:16" ht="15.75" customHeight="1" thickBot="1" x14ac:dyDescent="0.4">
      <c r="B9" s="303" t="s">
        <v>92</v>
      </c>
      <c r="C9" s="143" t="s">
        <v>93</v>
      </c>
      <c r="D9" s="143" t="s">
        <v>242</v>
      </c>
      <c r="E9" s="143" t="s">
        <v>242</v>
      </c>
      <c r="F9" s="143" t="s">
        <v>242</v>
      </c>
      <c r="G9" s="143" t="s">
        <v>242</v>
      </c>
      <c r="I9" s="144" t="s">
        <v>94</v>
      </c>
      <c r="J9" s="139">
        <v>1.48</v>
      </c>
      <c r="K9" s="144" t="s">
        <v>95</v>
      </c>
      <c r="L9" s="139">
        <v>1.48</v>
      </c>
      <c r="M9" s="144" t="s">
        <v>223</v>
      </c>
      <c r="N9" s="139">
        <v>1.48</v>
      </c>
      <c r="O9" s="144" t="s">
        <v>207</v>
      </c>
      <c r="P9" s="139">
        <v>1.48</v>
      </c>
    </row>
    <row r="10" spans="2:16" ht="15" thickBot="1" x14ac:dyDescent="0.4">
      <c r="B10" s="303"/>
      <c r="C10" s="143" t="s">
        <v>96</v>
      </c>
      <c r="D10" s="143" t="s">
        <v>243</v>
      </c>
      <c r="E10" s="143" t="s">
        <v>243</v>
      </c>
      <c r="F10" s="143" t="s">
        <v>243</v>
      </c>
      <c r="G10" s="143" t="s">
        <v>243</v>
      </c>
      <c r="I10" s="144" t="s">
        <v>97</v>
      </c>
      <c r="J10" s="139">
        <v>2.0099999999999998</v>
      </c>
      <c r="K10" s="144" t="s">
        <v>98</v>
      </c>
      <c r="L10" s="139">
        <v>2.0099999999999998</v>
      </c>
      <c r="M10" s="144" t="s">
        <v>224</v>
      </c>
      <c r="N10" s="139">
        <v>2.0099999999999998</v>
      </c>
      <c r="O10" s="144" t="s">
        <v>208</v>
      </c>
      <c r="P10" s="139">
        <v>2.0099999999999998</v>
      </c>
    </row>
    <row r="11" spans="2:16" ht="15" thickBot="1" x14ac:dyDescent="0.4">
      <c r="B11" s="303"/>
      <c r="C11" s="143" t="s">
        <v>99</v>
      </c>
      <c r="D11" s="143" t="s">
        <v>244</v>
      </c>
      <c r="E11" s="143" t="s">
        <v>244</v>
      </c>
      <c r="F11" s="143" t="s">
        <v>244</v>
      </c>
      <c r="G11" s="143" t="s">
        <v>244</v>
      </c>
      <c r="I11" s="144" t="s">
        <v>100</v>
      </c>
      <c r="J11" s="139">
        <v>1.61</v>
      </c>
      <c r="K11" s="144" t="s">
        <v>101</v>
      </c>
      <c r="L11" s="139">
        <v>1.61</v>
      </c>
      <c r="M11" s="144" t="s">
        <v>225</v>
      </c>
      <c r="N11" s="139">
        <v>1.61</v>
      </c>
      <c r="O11" s="144" t="s">
        <v>209</v>
      </c>
      <c r="P11" s="139">
        <v>1.61</v>
      </c>
    </row>
    <row r="12" spans="2:16" ht="15.75" customHeight="1" thickBot="1" x14ac:dyDescent="0.4">
      <c r="B12" s="313" t="s">
        <v>102</v>
      </c>
      <c r="C12" s="138" t="s">
        <v>33</v>
      </c>
      <c r="D12" s="138" t="s">
        <v>103</v>
      </c>
      <c r="E12" s="138" t="s">
        <v>104</v>
      </c>
      <c r="F12" s="138" t="s">
        <v>199</v>
      </c>
      <c r="G12" s="138" t="s">
        <v>199</v>
      </c>
      <c r="I12" s="144" t="s">
        <v>105</v>
      </c>
      <c r="J12" s="139">
        <v>2.29</v>
      </c>
      <c r="K12" s="144" t="s">
        <v>106</v>
      </c>
      <c r="L12" s="139">
        <v>3.05</v>
      </c>
      <c r="M12" s="144" t="s">
        <v>226</v>
      </c>
      <c r="N12" s="169">
        <v>4.58</v>
      </c>
      <c r="O12" s="144" t="s">
        <v>210</v>
      </c>
      <c r="P12" s="169">
        <v>4.58</v>
      </c>
    </row>
    <row r="13" spans="2:16" ht="15" thickBot="1" x14ac:dyDescent="0.4">
      <c r="B13" s="313"/>
      <c r="C13" s="138" t="s">
        <v>107</v>
      </c>
      <c r="D13" s="138" t="s">
        <v>108</v>
      </c>
      <c r="E13" s="138" t="s">
        <v>109</v>
      </c>
      <c r="F13" s="138" t="s">
        <v>200</v>
      </c>
      <c r="G13" s="138" t="s">
        <v>200</v>
      </c>
      <c r="I13" s="139" t="s">
        <v>110</v>
      </c>
      <c r="J13" s="139">
        <v>1.85</v>
      </c>
      <c r="K13" s="139" t="s">
        <v>111</v>
      </c>
      <c r="L13" s="139">
        <v>2.46</v>
      </c>
      <c r="M13" s="139" t="s">
        <v>227</v>
      </c>
      <c r="N13" s="169">
        <v>3.7</v>
      </c>
      <c r="O13" s="139" t="s">
        <v>211</v>
      </c>
      <c r="P13" s="169">
        <v>3.7</v>
      </c>
    </row>
    <row r="14" spans="2:16" ht="15.75" customHeight="1" thickBot="1" x14ac:dyDescent="0.4">
      <c r="B14" s="313" t="s">
        <v>112</v>
      </c>
      <c r="C14" s="138" t="s">
        <v>113</v>
      </c>
      <c r="D14" s="138" t="s">
        <v>241</v>
      </c>
      <c r="E14" s="138" t="s">
        <v>241</v>
      </c>
      <c r="F14" s="138" t="s">
        <v>241</v>
      </c>
      <c r="G14" s="138" t="s">
        <v>241</v>
      </c>
      <c r="I14" s="139" t="s">
        <v>114</v>
      </c>
      <c r="J14" s="139">
        <v>2.8</v>
      </c>
      <c r="K14" s="139" t="s">
        <v>115</v>
      </c>
      <c r="L14" s="139">
        <v>2.8</v>
      </c>
      <c r="M14" s="139" t="s">
        <v>228</v>
      </c>
      <c r="N14" s="139">
        <v>2.8</v>
      </c>
      <c r="O14" s="139" t="s">
        <v>212</v>
      </c>
      <c r="P14" s="139">
        <v>2.8</v>
      </c>
    </row>
    <row r="15" spans="2:16" ht="15" thickBot="1" x14ac:dyDescent="0.4">
      <c r="B15" s="313"/>
      <c r="C15" s="138" t="s">
        <v>116</v>
      </c>
      <c r="D15" s="138" t="s">
        <v>240</v>
      </c>
      <c r="E15" s="138" t="s">
        <v>240</v>
      </c>
      <c r="F15" s="138" t="s">
        <v>240</v>
      </c>
      <c r="G15" s="138" t="s">
        <v>240</v>
      </c>
      <c r="I15" s="139" t="s">
        <v>117</v>
      </c>
      <c r="J15" s="139">
        <v>0.89</v>
      </c>
      <c r="K15" s="139" t="s">
        <v>118</v>
      </c>
      <c r="L15" s="139">
        <v>0.89</v>
      </c>
      <c r="M15" s="139" t="s">
        <v>229</v>
      </c>
      <c r="N15" s="139">
        <v>0.89</v>
      </c>
      <c r="O15" s="139" t="s">
        <v>213</v>
      </c>
      <c r="P15" s="139">
        <v>0.89</v>
      </c>
    </row>
    <row r="16" spans="2:16" ht="15" thickBot="1" x14ac:dyDescent="0.4">
      <c r="B16" s="313"/>
      <c r="C16" s="138" t="s">
        <v>119</v>
      </c>
      <c r="D16" s="138" t="s">
        <v>238</v>
      </c>
      <c r="E16" s="138" t="s">
        <v>238</v>
      </c>
      <c r="F16" s="138" t="s">
        <v>238</v>
      </c>
      <c r="G16" s="138" t="s">
        <v>238</v>
      </c>
      <c r="I16" s="139" t="s">
        <v>120</v>
      </c>
      <c r="J16" s="139">
        <v>2.0299999999999998</v>
      </c>
      <c r="K16" s="139" t="s">
        <v>121</v>
      </c>
      <c r="L16" s="139">
        <v>2.0299999999999998</v>
      </c>
      <c r="M16" s="139" t="s">
        <v>230</v>
      </c>
      <c r="N16" s="139">
        <v>2.0299999999999998</v>
      </c>
      <c r="O16" s="139" t="s">
        <v>214</v>
      </c>
      <c r="P16" s="139">
        <v>2.0299999999999998</v>
      </c>
    </row>
    <row r="17" spans="2:16" ht="15" thickBot="1" x14ac:dyDescent="0.4">
      <c r="B17" s="313"/>
      <c r="C17" s="138" t="s">
        <v>122</v>
      </c>
      <c r="D17" s="138" t="s">
        <v>239</v>
      </c>
      <c r="E17" s="138" t="s">
        <v>239</v>
      </c>
      <c r="F17" s="138" t="s">
        <v>239</v>
      </c>
      <c r="G17" s="138" t="s">
        <v>239</v>
      </c>
      <c r="I17" s="139" t="s">
        <v>123</v>
      </c>
      <c r="J17" s="139">
        <v>1.33</v>
      </c>
      <c r="K17" s="139" t="s">
        <v>124</v>
      </c>
      <c r="L17" s="139">
        <v>1.33</v>
      </c>
      <c r="M17" s="139" t="s">
        <v>231</v>
      </c>
      <c r="N17" s="139">
        <v>1.33</v>
      </c>
      <c r="O17" s="139" t="s">
        <v>215</v>
      </c>
      <c r="P17" s="139">
        <v>1.33</v>
      </c>
    </row>
    <row r="18" spans="2:16" ht="42.5" thickBot="1" x14ac:dyDescent="0.4">
      <c r="B18" s="313"/>
      <c r="C18" s="145" t="s">
        <v>125</v>
      </c>
      <c r="D18" s="138" t="s">
        <v>126</v>
      </c>
      <c r="E18" s="138" t="s">
        <v>127</v>
      </c>
      <c r="F18" s="138" t="s">
        <v>201</v>
      </c>
      <c r="G18" s="138" t="s">
        <v>201</v>
      </c>
      <c r="I18" s="139" t="s">
        <v>128</v>
      </c>
      <c r="J18" s="139">
        <v>0.72</v>
      </c>
      <c r="K18" s="139" t="s">
        <v>129</v>
      </c>
      <c r="L18" s="139">
        <v>0.95</v>
      </c>
      <c r="M18" s="139" t="s">
        <v>232</v>
      </c>
      <c r="N18" s="169">
        <v>1.44</v>
      </c>
      <c r="O18" s="139" t="s">
        <v>216</v>
      </c>
      <c r="P18" s="169">
        <v>1.44</v>
      </c>
    </row>
    <row r="19" spans="2:16" ht="26.5" thickBot="1" x14ac:dyDescent="0.4">
      <c r="B19" s="313"/>
      <c r="C19" s="138" t="s">
        <v>130</v>
      </c>
      <c r="D19" s="138" t="s">
        <v>131</v>
      </c>
      <c r="E19" s="138" t="s">
        <v>132</v>
      </c>
      <c r="F19" s="138" t="s">
        <v>202</v>
      </c>
      <c r="G19" s="138" t="s">
        <v>202</v>
      </c>
      <c r="I19" s="139" t="s">
        <v>133</v>
      </c>
      <c r="J19" s="139">
        <v>0.22</v>
      </c>
      <c r="K19" s="139" t="s">
        <v>134</v>
      </c>
      <c r="L19" s="139">
        <v>0.28999999999999998</v>
      </c>
      <c r="M19" s="139" t="s">
        <v>233</v>
      </c>
      <c r="N19" s="169">
        <v>0.44</v>
      </c>
      <c r="O19" s="139" t="s">
        <v>217</v>
      </c>
      <c r="P19" s="169">
        <v>0.44</v>
      </c>
    </row>
    <row r="20" spans="2:16" ht="15.75" customHeight="1" thickBot="1" x14ac:dyDescent="0.4">
      <c r="B20" s="313" t="s">
        <v>135</v>
      </c>
      <c r="C20" s="138" t="s">
        <v>136</v>
      </c>
      <c r="D20" s="138" t="s">
        <v>137</v>
      </c>
      <c r="E20" s="138" t="s">
        <v>138</v>
      </c>
      <c r="F20" s="138" t="s">
        <v>236</v>
      </c>
      <c r="G20" s="138" t="s">
        <v>203</v>
      </c>
      <c r="I20" s="139" t="s">
        <v>139</v>
      </c>
      <c r="J20" s="139">
        <v>2.5</v>
      </c>
      <c r="K20" s="139" t="s">
        <v>140</v>
      </c>
      <c r="L20" s="139">
        <v>3.33</v>
      </c>
      <c r="M20" s="139" t="s">
        <v>234</v>
      </c>
      <c r="N20" s="169">
        <v>4</v>
      </c>
      <c r="O20" s="139" t="s">
        <v>218</v>
      </c>
      <c r="P20" s="169">
        <v>5</v>
      </c>
    </row>
    <row r="21" spans="2:16" ht="15" thickBot="1" x14ac:dyDescent="0.4">
      <c r="B21" s="314"/>
      <c r="C21" s="158" t="s">
        <v>141</v>
      </c>
      <c r="D21" s="158" t="s">
        <v>142</v>
      </c>
      <c r="E21" s="158" t="s">
        <v>143</v>
      </c>
      <c r="F21" s="158" t="s">
        <v>237</v>
      </c>
      <c r="G21" s="158" t="s">
        <v>204</v>
      </c>
      <c r="I21" s="139" t="s">
        <v>144</v>
      </c>
      <c r="J21" s="139">
        <v>1.82</v>
      </c>
      <c r="K21" s="139" t="s">
        <v>145</v>
      </c>
      <c r="L21" s="139">
        <v>2.42</v>
      </c>
      <c r="M21" s="139" t="s">
        <v>235</v>
      </c>
      <c r="N21" s="169">
        <v>2.91</v>
      </c>
      <c r="O21" s="139" t="s">
        <v>219</v>
      </c>
      <c r="P21" s="169">
        <v>3.64</v>
      </c>
    </row>
    <row r="22" spans="2:16" ht="16.5" customHeight="1" thickBot="1" x14ac:dyDescent="0.4">
      <c r="B22" s="304" t="s">
        <v>146</v>
      </c>
      <c r="C22" s="304"/>
      <c r="D22" s="146" t="s">
        <v>147</v>
      </c>
      <c r="E22" s="159" t="s">
        <v>148</v>
      </c>
      <c r="F22" s="159"/>
      <c r="G22" s="159" t="s">
        <v>205</v>
      </c>
      <c r="I22" s="307"/>
      <c r="J22" s="308"/>
      <c r="K22" s="308"/>
      <c r="L22" s="308"/>
      <c r="M22" s="308"/>
      <c r="N22" s="308"/>
      <c r="O22" s="308"/>
      <c r="P22" s="309"/>
    </row>
    <row r="23" spans="2:16" ht="16.5" customHeight="1" x14ac:dyDescent="0.35">
      <c r="B23" s="315"/>
      <c r="C23" s="315"/>
      <c r="D23" s="315"/>
      <c r="E23" s="315"/>
      <c r="F23" s="164"/>
      <c r="I23" s="310"/>
      <c r="J23" s="311"/>
      <c r="K23" s="311"/>
      <c r="L23" s="311"/>
      <c r="M23" s="311"/>
      <c r="N23" s="311"/>
      <c r="O23" s="311"/>
      <c r="P23" s="312"/>
    </row>
    <row r="24" spans="2:16" ht="15.75" customHeight="1" x14ac:dyDescent="0.35">
      <c r="B24" s="305"/>
      <c r="C24" s="157"/>
      <c r="D24" s="157"/>
      <c r="E24" s="157"/>
      <c r="F24" s="157"/>
      <c r="I24" s="148"/>
      <c r="J24" s="178"/>
      <c r="K24" s="178"/>
      <c r="L24" s="178"/>
      <c r="M24" s="178"/>
      <c r="N24" s="178"/>
      <c r="O24" s="178"/>
      <c r="P24" s="178"/>
    </row>
    <row r="25" spans="2:16" x14ac:dyDescent="0.35">
      <c r="B25" s="305"/>
      <c r="C25" s="157"/>
      <c r="D25" s="157"/>
      <c r="E25" s="157"/>
      <c r="F25" s="157"/>
      <c r="I25" s="148"/>
      <c r="J25" s="148"/>
      <c r="K25" s="148"/>
      <c r="L25" s="148"/>
      <c r="M25" s="148"/>
      <c r="N25" s="148"/>
    </row>
    <row r="26" spans="2:16" s="1" customFormat="1" x14ac:dyDescent="0.35">
      <c r="B26" s="130"/>
      <c r="C26" s="130"/>
      <c r="D26" s="130"/>
      <c r="E26" s="130"/>
      <c r="F26" s="130"/>
      <c r="I26" s="148"/>
      <c r="J26" s="148"/>
      <c r="K26" s="148"/>
      <c r="L26" s="148"/>
      <c r="M26" s="148"/>
      <c r="N26" s="148"/>
      <c r="O26" s="4"/>
    </row>
    <row r="27" spans="2:16" s="1" customFormat="1" x14ac:dyDescent="0.35">
      <c r="B27" s="130"/>
      <c r="C27" s="130"/>
      <c r="D27" s="130"/>
      <c r="E27" s="130"/>
      <c r="F27" s="130"/>
      <c r="I27" s="4"/>
      <c r="J27" s="4"/>
      <c r="K27" s="4"/>
      <c r="L27" s="4"/>
      <c r="M27" s="4"/>
      <c r="N27" s="4"/>
      <c r="O27" s="4"/>
    </row>
    <row r="28" spans="2:16" s="1" customFormat="1" x14ac:dyDescent="0.35">
      <c r="B28" s="130"/>
      <c r="C28" s="130"/>
      <c r="D28" s="130"/>
      <c r="E28" s="130"/>
      <c r="F28" s="130"/>
      <c r="I28" s="4"/>
      <c r="J28" s="4"/>
      <c r="K28" s="148"/>
      <c r="L28" s="148"/>
      <c r="M28" s="148"/>
      <c r="N28" s="148"/>
      <c r="O28" s="4"/>
    </row>
    <row r="29" spans="2:16" s="1" customFormat="1" x14ac:dyDescent="0.35">
      <c r="B29" s="130"/>
      <c r="C29" s="130"/>
      <c r="D29" s="130"/>
      <c r="E29" s="130"/>
      <c r="F29" s="130"/>
      <c r="I29" s="4"/>
      <c r="J29" s="4"/>
      <c r="K29" s="4"/>
      <c r="L29" s="4"/>
      <c r="M29" s="4"/>
      <c r="N29" s="4"/>
      <c r="O29" s="4"/>
    </row>
    <row r="30" spans="2:16" s="1" customFormat="1" x14ac:dyDescent="0.35">
      <c r="B30" s="130"/>
      <c r="C30" s="130"/>
      <c r="D30" s="130"/>
      <c r="E30" s="130"/>
      <c r="F30" s="130"/>
      <c r="I30" s="4"/>
      <c r="J30" s="4"/>
      <c r="K30" s="4"/>
      <c r="L30" s="4"/>
      <c r="M30" s="4"/>
      <c r="N30" s="4"/>
      <c r="O30" s="4"/>
    </row>
    <row r="31" spans="2:16" s="1" customFormat="1" ht="25.5" customHeight="1" x14ac:dyDescent="0.35">
      <c r="B31" s="306" t="s">
        <v>149</v>
      </c>
      <c r="C31" s="306"/>
      <c r="D31" s="306"/>
      <c r="E31" s="130"/>
      <c r="F31" s="130"/>
      <c r="I31" s="136"/>
      <c r="J31" s="136"/>
      <c r="K31" s="4"/>
      <c r="L31" s="4"/>
      <c r="M31" s="4"/>
      <c r="N31" s="4"/>
      <c r="O31" s="4"/>
    </row>
    <row r="32" spans="2:16" s="1" customFormat="1" ht="15.75" customHeight="1" x14ac:dyDescent="0.35">
      <c r="B32" s="303" t="s">
        <v>102</v>
      </c>
      <c r="C32" s="143" t="s">
        <v>33</v>
      </c>
      <c r="D32" s="143" t="s">
        <v>150</v>
      </c>
      <c r="E32" s="130"/>
      <c r="F32" s="130"/>
      <c r="I32" s="139" t="s">
        <v>151</v>
      </c>
      <c r="J32" s="139">
        <v>3.41</v>
      </c>
      <c r="K32" s="4"/>
      <c r="L32" s="4"/>
      <c r="M32" s="4"/>
      <c r="N32" s="4"/>
      <c r="O32" s="4"/>
    </row>
    <row r="33" spans="2:15" s="1" customFormat="1" x14ac:dyDescent="0.35">
      <c r="B33" s="303"/>
      <c r="C33" s="143" t="s">
        <v>107</v>
      </c>
      <c r="D33" s="143" t="s">
        <v>152</v>
      </c>
      <c r="E33" s="130"/>
      <c r="F33" s="130"/>
      <c r="I33" s="139" t="s">
        <v>153</v>
      </c>
      <c r="J33" s="139">
        <v>3.24</v>
      </c>
      <c r="K33" s="4"/>
      <c r="L33" s="4"/>
      <c r="M33" s="4"/>
      <c r="N33" s="4"/>
      <c r="O33" s="4"/>
    </row>
    <row r="34" spans="2:15" s="1" customFormat="1" ht="15.75" customHeight="1" x14ac:dyDescent="0.35">
      <c r="B34" s="306" t="s">
        <v>28</v>
      </c>
      <c r="C34" s="306"/>
      <c r="D34" s="306"/>
      <c r="E34" s="130"/>
      <c r="F34" s="130"/>
      <c r="I34" s="142"/>
      <c r="J34" s="142"/>
      <c r="K34" s="4"/>
      <c r="L34" s="4"/>
      <c r="M34" s="4"/>
      <c r="N34" s="4"/>
      <c r="O34" s="4"/>
    </row>
    <row r="35" spans="2:15" s="1" customFormat="1" ht="15.75" customHeight="1" x14ac:dyDescent="0.35">
      <c r="B35" s="303" t="s">
        <v>92</v>
      </c>
      <c r="C35" s="143" t="s">
        <v>154</v>
      </c>
      <c r="D35" s="143" t="s">
        <v>155</v>
      </c>
      <c r="E35" s="130"/>
      <c r="F35" s="130"/>
      <c r="I35" s="139" t="s">
        <v>156</v>
      </c>
      <c r="J35" s="139">
        <v>2.42</v>
      </c>
      <c r="K35" s="4"/>
      <c r="L35" s="4"/>
      <c r="M35" s="4"/>
      <c r="N35" s="4"/>
      <c r="O35" s="4"/>
    </row>
    <row r="36" spans="2:15" s="1" customFormat="1" x14ac:dyDescent="0.35">
      <c r="B36" s="303"/>
      <c r="C36" s="143" t="s">
        <v>157</v>
      </c>
      <c r="D36" s="143" t="s">
        <v>158</v>
      </c>
      <c r="E36" s="130"/>
      <c r="F36" s="130"/>
      <c r="I36" s="139" t="s">
        <v>159</v>
      </c>
      <c r="J36" s="139">
        <v>3.6</v>
      </c>
      <c r="K36" s="4"/>
      <c r="L36" s="4"/>
      <c r="M36" s="4"/>
      <c r="N36" s="4"/>
      <c r="O36" s="4"/>
    </row>
    <row r="37" spans="2:15" s="1" customFormat="1" x14ac:dyDescent="0.35">
      <c r="B37" s="303"/>
      <c r="C37" s="143" t="s">
        <v>160</v>
      </c>
      <c r="D37" s="143" t="s">
        <v>161</v>
      </c>
      <c r="E37" s="130"/>
      <c r="F37" s="130"/>
      <c r="I37" s="139" t="s">
        <v>162</v>
      </c>
      <c r="J37" s="139">
        <v>2.91</v>
      </c>
      <c r="K37" s="4"/>
      <c r="L37" s="4"/>
      <c r="M37" s="4"/>
      <c r="N37" s="4"/>
      <c r="O37" s="4"/>
    </row>
    <row r="38" spans="2:15" s="1" customFormat="1" x14ac:dyDescent="0.35">
      <c r="B38" s="303"/>
      <c r="C38" s="138"/>
      <c r="D38" s="138"/>
      <c r="E38" s="130"/>
      <c r="F38" s="130"/>
      <c r="I38" s="139"/>
      <c r="J38" s="139"/>
      <c r="K38" s="4"/>
      <c r="L38" s="4"/>
      <c r="M38" s="4"/>
      <c r="N38" s="4"/>
      <c r="O38" s="4"/>
    </row>
    <row r="39" spans="2:15" s="1" customFormat="1" x14ac:dyDescent="0.35">
      <c r="B39" s="303"/>
      <c r="C39" s="143" t="s">
        <v>163</v>
      </c>
      <c r="D39" s="143" t="s">
        <v>164</v>
      </c>
      <c r="E39" s="130"/>
      <c r="F39" s="130"/>
      <c r="I39" s="139" t="s">
        <v>165</v>
      </c>
      <c r="J39" s="139">
        <v>1.9</v>
      </c>
      <c r="K39" s="4"/>
      <c r="L39" s="4"/>
      <c r="M39" s="4"/>
      <c r="N39" s="4"/>
      <c r="O39" s="4"/>
    </row>
    <row r="40" spans="2:15" s="1" customFormat="1" x14ac:dyDescent="0.35">
      <c r="B40" s="303"/>
      <c r="C40" s="143" t="s">
        <v>166</v>
      </c>
      <c r="D40" s="143" t="s">
        <v>167</v>
      </c>
      <c r="E40" s="130"/>
      <c r="F40" s="130"/>
      <c r="I40" s="139" t="s">
        <v>168</v>
      </c>
      <c r="J40" s="139">
        <v>2.21</v>
      </c>
      <c r="K40" s="4"/>
      <c r="L40" s="4"/>
      <c r="M40" s="4"/>
      <c r="N40" s="4"/>
      <c r="O40" s="4"/>
    </row>
    <row r="41" spans="2:15" s="1" customFormat="1" ht="15.75" customHeight="1" x14ac:dyDescent="0.35">
      <c r="B41" s="303" t="s">
        <v>135</v>
      </c>
      <c r="C41" s="143" t="s">
        <v>169</v>
      </c>
      <c r="D41" s="143" t="s">
        <v>170</v>
      </c>
      <c r="E41" s="130"/>
      <c r="F41" s="130"/>
      <c r="I41" s="139" t="s">
        <v>171</v>
      </c>
      <c r="J41" s="139">
        <v>2.65</v>
      </c>
      <c r="K41" s="4"/>
      <c r="L41" s="4"/>
      <c r="M41" s="4"/>
      <c r="N41" s="4"/>
      <c r="O41" s="4"/>
    </row>
    <row r="42" spans="2:15" s="1" customFormat="1" x14ac:dyDescent="0.35">
      <c r="B42" s="303"/>
      <c r="C42" s="143" t="s">
        <v>172</v>
      </c>
      <c r="D42" s="143" t="s">
        <v>173</v>
      </c>
      <c r="E42" s="130"/>
      <c r="F42" s="130"/>
      <c r="I42" s="139" t="s">
        <v>174</v>
      </c>
      <c r="J42" s="139">
        <v>1.88</v>
      </c>
      <c r="K42" s="4"/>
      <c r="L42" s="4"/>
      <c r="M42" s="4"/>
      <c r="N42" s="4"/>
      <c r="O42" s="4"/>
    </row>
    <row r="43" spans="2:15" s="1" customFormat="1" ht="15.75" customHeight="1" x14ac:dyDescent="0.35">
      <c r="B43" s="303" t="s">
        <v>175</v>
      </c>
      <c r="C43" s="143" t="s">
        <v>113</v>
      </c>
      <c r="D43" s="143" t="s">
        <v>176</v>
      </c>
      <c r="E43" s="130"/>
      <c r="F43" s="130"/>
      <c r="I43" s="139" t="s">
        <v>177</v>
      </c>
      <c r="J43" s="139">
        <v>4.8</v>
      </c>
      <c r="K43" s="4"/>
      <c r="L43" s="4"/>
      <c r="M43" s="4"/>
      <c r="N43" s="4"/>
      <c r="O43" s="4"/>
    </row>
    <row r="44" spans="2:15" s="1" customFormat="1" x14ac:dyDescent="0.35">
      <c r="B44" s="303"/>
      <c r="C44" s="143" t="s">
        <v>119</v>
      </c>
      <c r="D44" s="143" t="s">
        <v>167</v>
      </c>
      <c r="E44" s="130"/>
      <c r="F44" s="130"/>
      <c r="I44" s="139" t="s">
        <v>178</v>
      </c>
      <c r="J44" s="139">
        <v>2.21</v>
      </c>
      <c r="K44" s="4"/>
      <c r="L44" s="4"/>
      <c r="M44" s="4"/>
      <c r="N44" s="4"/>
      <c r="O44" s="4"/>
    </row>
    <row r="45" spans="2:15" s="1" customFormat="1" ht="52" x14ac:dyDescent="0.35">
      <c r="B45" s="303"/>
      <c r="C45" s="143" t="s">
        <v>125</v>
      </c>
      <c r="D45" s="143" t="s">
        <v>126</v>
      </c>
      <c r="E45" s="130"/>
      <c r="F45" s="130"/>
      <c r="I45" s="139" t="s">
        <v>179</v>
      </c>
      <c r="J45" s="139">
        <v>0.72</v>
      </c>
      <c r="K45" s="4"/>
      <c r="L45" s="4"/>
      <c r="M45" s="4"/>
      <c r="N45" s="4"/>
      <c r="O45" s="4"/>
    </row>
    <row r="46" spans="2:15" s="1" customFormat="1" ht="26" x14ac:dyDescent="0.35">
      <c r="B46" s="303"/>
      <c r="C46" s="138" t="s">
        <v>130</v>
      </c>
      <c r="D46" s="138" t="s">
        <v>131</v>
      </c>
      <c r="E46" s="130"/>
      <c r="F46" s="130"/>
      <c r="I46" s="139" t="s">
        <v>180</v>
      </c>
      <c r="J46" s="139">
        <v>0.22</v>
      </c>
      <c r="K46" s="4"/>
      <c r="L46" s="4"/>
      <c r="M46" s="4"/>
      <c r="N46" s="4"/>
      <c r="O46" s="4"/>
    </row>
    <row r="47" spans="2:15" s="1" customFormat="1" x14ac:dyDescent="0.35">
      <c r="B47" s="303"/>
      <c r="C47" s="143" t="s">
        <v>181</v>
      </c>
      <c r="D47" s="143" t="s">
        <v>182</v>
      </c>
      <c r="E47" s="130"/>
      <c r="F47" s="130"/>
      <c r="I47" s="139" t="s">
        <v>183</v>
      </c>
      <c r="J47" s="139">
        <v>1.98</v>
      </c>
      <c r="K47" s="4"/>
      <c r="L47" s="4"/>
      <c r="M47" s="4"/>
      <c r="N47" s="4"/>
      <c r="O47" s="4"/>
    </row>
    <row r="48" spans="2:15" s="1" customFormat="1" x14ac:dyDescent="0.35">
      <c r="B48" s="303"/>
      <c r="C48" s="138" t="s">
        <v>72</v>
      </c>
      <c r="D48" s="138" t="s">
        <v>184</v>
      </c>
      <c r="E48" s="130"/>
      <c r="F48" s="130"/>
      <c r="I48" s="139" t="s">
        <v>185</v>
      </c>
      <c r="J48" s="139">
        <v>19.32</v>
      </c>
      <c r="K48" s="4"/>
      <c r="L48" s="4"/>
      <c r="M48" s="4"/>
      <c r="N48" s="4"/>
      <c r="O48" s="4"/>
    </row>
    <row r="49" spans="2:15" s="1" customFormat="1" x14ac:dyDescent="0.35">
      <c r="B49" s="303"/>
      <c r="C49" s="138" t="s">
        <v>186</v>
      </c>
      <c r="D49" s="138" t="s">
        <v>187</v>
      </c>
      <c r="E49" s="130"/>
      <c r="F49" s="130"/>
      <c r="I49" s="139" t="s">
        <v>188</v>
      </c>
      <c r="J49" s="139">
        <v>5</v>
      </c>
      <c r="K49" s="4"/>
      <c r="L49" s="4"/>
      <c r="M49" s="4"/>
      <c r="N49" s="4"/>
      <c r="O49" s="4"/>
    </row>
    <row r="50" spans="2:15" s="1" customFormat="1" ht="16.5" customHeight="1" thickBot="1" x14ac:dyDescent="0.4">
      <c r="B50" s="304" t="s">
        <v>189</v>
      </c>
      <c r="C50" s="304"/>
      <c r="D50" s="147" t="s">
        <v>190</v>
      </c>
      <c r="E50" s="130"/>
      <c r="F50" s="130"/>
      <c r="I50" s="142"/>
      <c r="J50" s="142"/>
      <c r="K50" s="4"/>
      <c r="L50" s="4"/>
      <c r="M50" s="4"/>
      <c r="N50" s="4"/>
      <c r="O50" s="4"/>
    </row>
    <row r="51" spans="2:15" s="1" customFormat="1" ht="16.5" customHeight="1" thickBot="1" x14ac:dyDescent="0.4">
      <c r="B51" s="304" t="s">
        <v>191</v>
      </c>
      <c r="C51" s="304"/>
      <c r="D51" s="161" t="s">
        <v>192</v>
      </c>
      <c r="E51" s="130"/>
      <c r="F51" s="130"/>
      <c r="I51" s="162"/>
      <c r="J51" s="162"/>
      <c r="K51" s="4"/>
      <c r="L51" s="4"/>
      <c r="M51" s="4"/>
      <c r="N51" s="4"/>
      <c r="O51" s="4"/>
    </row>
    <row r="52" spans="2:15" s="1" customFormat="1" ht="15.75" customHeight="1" x14ac:dyDescent="0.35">
      <c r="B52" s="305"/>
      <c r="C52" s="157"/>
      <c r="D52" s="157"/>
      <c r="E52" s="160"/>
      <c r="F52" s="160"/>
      <c r="G52" s="8"/>
      <c r="H52" s="8"/>
      <c r="I52" s="148"/>
      <c r="J52" s="148"/>
      <c r="K52" s="4"/>
      <c r="L52" s="4"/>
      <c r="M52" s="4"/>
      <c r="N52" s="4"/>
      <c r="O52" s="4"/>
    </row>
    <row r="53" spans="2:15" s="1" customFormat="1" x14ac:dyDescent="0.35">
      <c r="B53" s="305"/>
      <c r="C53" s="157"/>
      <c r="D53" s="157"/>
      <c r="E53" s="160"/>
      <c r="F53" s="160"/>
      <c r="G53" s="8"/>
      <c r="H53" s="8"/>
      <c r="I53" s="148"/>
      <c r="J53" s="148"/>
      <c r="K53" s="4"/>
      <c r="L53" s="4"/>
      <c r="M53" s="4"/>
      <c r="N53" s="4"/>
      <c r="O53" s="4"/>
    </row>
    <row r="54" spans="2:15" s="1" customFormat="1" x14ac:dyDescent="0.35">
      <c r="B54" s="130"/>
      <c r="C54" s="130"/>
      <c r="D54" s="130"/>
      <c r="E54" s="130"/>
      <c r="F54" s="130"/>
      <c r="I54" s="4"/>
      <c r="J54" s="4"/>
      <c r="K54" s="4"/>
      <c r="L54" s="4"/>
      <c r="M54" s="4"/>
      <c r="N54" s="4"/>
      <c r="O54" s="4"/>
    </row>
    <row r="55" spans="2:15" s="1" customFormat="1" x14ac:dyDescent="0.35">
      <c r="B55" s="130"/>
      <c r="C55" s="130"/>
      <c r="D55" s="130"/>
      <c r="E55" s="130"/>
      <c r="F55" s="130"/>
      <c r="I55" s="4"/>
      <c r="J55" s="4"/>
      <c r="K55" s="4"/>
      <c r="L55" s="4"/>
      <c r="M55" s="4"/>
      <c r="N55" s="4"/>
      <c r="O55" s="4"/>
    </row>
    <row r="56" spans="2:15" s="1" customFormat="1" x14ac:dyDescent="0.35">
      <c r="B56" s="130"/>
      <c r="C56" s="130"/>
      <c r="D56" s="130"/>
      <c r="E56" s="130"/>
      <c r="F56" s="130"/>
      <c r="I56" s="4"/>
      <c r="J56" s="4"/>
      <c r="K56" s="4"/>
      <c r="L56" s="4"/>
      <c r="M56" s="4"/>
      <c r="N56" s="4"/>
      <c r="O56" s="4"/>
    </row>
    <row r="57" spans="2:15" s="1" customFormat="1" x14ac:dyDescent="0.35">
      <c r="B57" s="130"/>
      <c r="C57" s="130"/>
      <c r="D57" s="130"/>
      <c r="E57" s="130"/>
      <c r="F57" s="130"/>
      <c r="I57" s="4"/>
      <c r="J57" s="4"/>
      <c r="K57" s="4"/>
      <c r="L57" s="4"/>
      <c r="M57" s="4"/>
      <c r="N57" s="4"/>
      <c r="O57" s="4"/>
    </row>
    <row r="58" spans="2:15" s="1" customFormat="1" x14ac:dyDescent="0.35">
      <c r="B58" s="130"/>
      <c r="C58" s="130"/>
      <c r="D58" s="130"/>
      <c r="E58" s="130"/>
      <c r="F58" s="130"/>
      <c r="I58" s="4"/>
      <c r="J58" s="4"/>
      <c r="K58" s="4"/>
      <c r="L58" s="4"/>
      <c r="M58" s="4"/>
      <c r="N58" s="4"/>
      <c r="O58" s="4"/>
    </row>
    <row r="59" spans="2:15" s="1" customFormat="1" x14ac:dyDescent="0.35">
      <c r="B59" s="130"/>
      <c r="C59" s="130"/>
      <c r="D59" s="130"/>
      <c r="E59" s="130"/>
      <c r="F59" s="130"/>
      <c r="I59" s="4"/>
      <c r="J59" s="4"/>
      <c r="K59" s="4"/>
      <c r="L59" s="4"/>
      <c r="M59" s="4"/>
      <c r="N59" s="4"/>
      <c r="O59" s="4"/>
    </row>
    <row r="60" spans="2:15" s="1" customFormat="1" x14ac:dyDescent="0.35">
      <c r="B60" s="130"/>
      <c r="C60" s="130"/>
      <c r="D60" s="130"/>
      <c r="E60" s="130"/>
      <c r="F60" s="130"/>
      <c r="I60" s="4"/>
      <c r="J60" s="4"/>
      <c r="K60" s="4"/>
      <c r="L60" s="4"/>
      <c r="M60" s="4"/>
      <c r="N60" s="4"/>
      <c r="O60" s="4"/>
    </row>
    <row r="61" spans="2:15" s="1" customFormat="1" x14ac:dyDescent="0.35">
      <c r="B61" s="130"/>
      <c r="C61" s="130"/>
      <c r="D61" s="130"/>
      <c r="E61" s="130"/>
      <c r="F61" s="130"/>
      <c r="I61" s="4"/>
      <c r="J61" s="4"/>
      <c r="K61" s="4"/>
      <c r="L61" s="4"/>
      <c r="M61" s="4"/>
      <c r="N61" s="4"/>
      <c r="O61" s="4"/>
    </row>
    <row r="62" spans="2:15" s="1" customFormat="1" x14ac:dyDescent="0.35">
      <c r="B62" s="130"/>
      <c r="C62" s="130"/>
      <c r="D62" s="130"/>
      <c r="E62" s="130"/>
      <c r="F62" s="130"/>
      <c r="I62" s="4"/>
      <c r="J62" s="4"/>
      <c r="K62" s="4"/>
      <c r="L62" s="4"/>
      <c r="M62" s="4"/>
      <c r="N62" s="4"/>
      <c r="O62" s="4"/>
    </row>
    <row r="63" spans="2:15" s="1" customFormat="1" x14ac:dyDescent="0.35">
      <c r="B63" s="130"/>
      <c r="C63" s="130"/>
      <c r="D63" s="130"/>
      <c r="E63" s="130"/>
      <c r="F63" s="130"/>
      <c r="I63" s="4"/>
      <c r="J63" s="4"/>
      <c r="K63" s="4"/>
      <c r="L63" s="4"/>
      <c r="M63" s="4"/>
      <c r="N63" s="4"/>
      <c r="O63" s="4"/>
    </row>
    <row r="64" spans="2:15" s="1" customFormat="1" x14ac:dyDescent="0.35">
      <c r="B64" s="130"/>
      <c r="C64" s="130"/>
      <c r="D64" s="130"/>
      <c r="E64" s="130"/>
      <c r="F64" s="130"/>
      <c r="I64" s="4"/>
      <c r="J64" s="4"/>
      <c r="K64" s="4"/>
      <c r="L64" s="4"/>
      <c r="M64" s="4"/>
      <c r="N64" s="4"/>
      <c r="O64" s="4"/>
    </row>
    <row r="65" spans="2:15" s="1" customFormat="1" x14ac:dyDescent="0.35">
      <c r="B65" s="130"/>
      <c r="C65" s="130"/>
      <c r="D65" s="130"/>
      <c r="E65" s="130"/>
      <c r="F65" s="130"/>
      <c r="I65" s="4"/>
      <c r="J65" s="4"/>
      <c r="K65" s="4"/>
      <c r="L65" s="4"/>
      <c r="M65" s="4"/>
      <c r="N65" s="4"/>
      <c r="O65" s="4"/>
    </row>
    <row r="66" spans="2:15" s="1" customFormat="1" x14ac:dyDescent="0.35">
      <c r="B66" s="130"/>
      <c r="C66" s="130"/>
      <c r="D66" s="130"/>
      <c r="E66" s="130"/>
      <c r="F66" s="130"/>
      <c r="I66" s="4"/>
      <c r="J66" s="4"/>
      <c r="K66" s="4"/>
      <c r="L66" s="4"/>
      <c r="M66" s="4"/>
      <c r="N66" s="4"/>
      <c r="O66" s="4"/>
    </row>
    <row r="67" spans="2:15" s="1" customFormat="1" x14ac:dyDescent="0.35">
      <c r="B67" s="130"/>
      <c r="C67" s="130"/>
      <c r="D67" s="130"/>
      <c r="E67" s="130"/>
      <c r="F67" s="130"/>
      <c r="I67" s="4"/>
      <c r="J67" s="4"/>
      <c r="K67" s="4"/>
      <c r="L67" s="4"/>
      <c r="M67" s="4"/>
      <c r="N67" s="4"/>
      <c r="O67" s="4"/>
    </row>
    <row r="68" spans="2:15" s="1" customFormat="1" x14ac:dyDescent="0.35">
      <c r="B68" s="130"/>
      <c r="C68" s="130"/>
      <c r="D68" s="130"/>
      <c r="E68" s="130"/>
      <c r="F68" s="130"/>
      <c r="I68" s="4"/>
      <c r="J68" s="4"/>
      <c r="K68" s="4"/>
      <c r="L68" s="4"/>
      <c r="M68" s="4"/>
      <c r="N68" s="4"/>
      <c r="O68" s="4"/>
    </row>
    <row r="69" spans="2:15" s="1" customFormat="1" x14ac:dyDescent="0.35">
      <c r="B69" s="130"/>
      <c r="C69" s="130"/>
      <c r="D69" s="130"/>
      <c r="E69" s="130"/>
      <c r="F69" s="130"/>
      <c r="I69" s="4"/>
      <c r="J69" s="4"/>
      <c r="K69" s="4"/>
      <c r="L69" s="4"/>
      <c r="M69" s="4"/>
      <c r="N69" s="4"/>
      <c r="O69" s="4"/>
    </row>
  </sheetData>
  <sheetProtection sheet="1" objects="1" scenarios="1"/>
  <mergeCells count="22">
    <mergeCell ref="I3:P3"/>
    <mergeCell ref="I8:P8"/>
    <mergeCell ref="I22:P22"/>
    <mergeCell ref="I23:P23"/>
    <mergeCell ref="B41:B42"/>
    <mergeCell ref="B12:B13"/>
    <mergeCell ref="B14:B19"/>
    <mergeCell ref="B20:B21"/>
    <mergeCell ref="B22:C22"/>
    <mergeCell ref="B23:E23"/>
    <mergeCell ref="B9:B11"/>
    <mergeCell ref="B3:G3"/>
    <mergeCell ref="B8:G8"/>
    <mergeCell ref="B43:B49"/>
    <mergeCell ref="B50:C50"/>
    <mergeCell ref="B51:C51"/>
    <mergeCell ref="B52:B53"/>
    <mergeCell ref="B24:B25"/>
    <mergeCell ref="B31:D31"/>
    <mergeCell ref="B32:B33"/>
    <mergeCell ref="B34:D34"/>
    <mergeCell ref="B35:B4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84</vt:i4>
      </vt:variant>
    </vt:vector>
  </HeadingPairs>
  <TitlesOfParts>
    <vt:vector size="89" baseType="lpstr">
      <vt:lpstr>Récapitulatif</vt:lpstr>
      <vt:lpstr>Haies</vt:lpstr>
      <vt:lpstr>Agroforesterie</vt:lpstr>
      <vt:lpstr>RNA</vt:lpstr>
      <vt:lpstr>Barême</vt:lpstr>
      <vt:lpstr>agrarbu</vt:lpstr>
      <vt:lpstr>agrarbuvl</vt:lpstr>
      <vt:lpstr>agrdom</vt:lpstr>
      <vt:lpstr>agrent</vt:lpstr>
      <vt:lpstr>agrfor</vt:lpstr>
      <vt:lpstr>agrfru</vt:lpstr>
      <vt:lpstr>agrmfr</vt:lpstr>
      <vt:lpstr>agroplt</vt:lpstr>
      <vt:lpstr>agrosol</vt:lpstr>
      <vt:lpstr>agrpaill</vt:lpstr>
      <vt:lpstr>agrper</vt:lpstr>
      <vt:lpstr>agrplss</vt:lpstr>
      <vt:lpstr>agrpopaill</vt:lpstr>
      <vt:lpstr>agrposedom</vt:lpstr>
      <vt:lpstr>agrposegg</vt:lpstr>
      <vt:lpstr>agrprotgg</vt:lpstr>
      <vt:lpstr>agrtrico</vt:lpstr>
      <vt:lpstr>agrtricopep</vt:lpstr>
      <vt:lpstr>agrvl</vt:lpstr>
      <vt:lpstr>barb</vt:lpstr>
      <vt:lpstr>ben1r</vt:lpstr>
      <vt:lpstr>ben2r</vt:lpstr>
      <vt:lpstr>ben3r</vt:lpstr>
      <vt:lpstr>elec</vt:lpstr>
      <vt:lpstr>ent1r</vt:lpstr>
      <vt:lpstr>ent2r</vt:lpstr>
      <vt:lpstr>miseplant1r</vt:lpstr>
      <vt:lpstr>miseplant2r</vt:lpstr>
      <vt:lpstr>miseplant2r1m</vt:lpstr>
      <vt:lpstr>miseplant3r</vt:lpstr>
      <vt:lpstr>paill1r</vt:lpstr>
      <vt:lpstr>paill2r</vt:lpstr>
      <vt:lpstr>paill2r1m</vt:lpstr>
      <vt:lpstr>paill3r</vt:lpstr>
      <vt:lpstr>plant1r</vt:lpstr>
      <vt:lpstr>plant2r</vt:lpstr>
      <vt:lpstr>plant2r1m</vt:lpstr>
      <vt:lpstr>plant3r</vt:lpstr>
      <vt:lpstr>plantmfr1r</vt:lpstr>
      <vt:lpstr>plantmfr2r</vt:lpstr>
      <vt:lpstr>plantmfr2r1m</vt:lpstr>
      <vt:lpstr>plantmfr3r</vt:lpstr>
      <vt:lpstr>plantvl1r</vt:lpstr>
      <vt:lpstr>plantvl2r</vt:lpstr>
      <vt:lpstr>plantvl2r1m</vt:lpstr>
      <vt:lpstr>plantvl3r</vt:lpstr>
      <vt:lpstr>posegg1r</vt:lpstr>
      <vt:lpstr>posegg2r</vt:lpstr>
      <vt:lpstr>posegg2r1m</vt:lpstr>
      <vt:lpstr>posegg3r</vt:lpstr>
      <vt:lpstr>posepaill1r</vt:lpstr>
      <vt:lpstr>posepaill2r</vt:lpstr>
      <vt:lpstr>posepaill2r1m</vt:lpstr>
      <vt:lpstr>posepaill3r</vt:lpstr>
      <vt:lpstr>posepg1r</vt:lpstr>
      <vt:lpstr>posepg2r</vt:lpstr>
      <vt:lpstr>posepg2r1m</vt:lpstr>
      <vt:lpstr>posepg3r</vt:lpstr>
      <vt:lpstr>prep1r</vt:lpstr>
      <vt:lpstr>prep2r</vt:lpstr>
      <vt:lpstr>prep2r1m</vt:lpstr>
      <vt:lpstr>prep3r</vt:lpstr>
      <vt:lpstr>protgg1r</vt:lpstr>
      <vt:lpstr>protgg2r</vt:lpstr>
      <vt:lpstr>protgg2r1m</vt:lpstr>
      <vt:lpstr>protgg3r</vt:lpstr>
      <vt:lpstr>protpg1r</vt:lpstr>
      <vt:lpstr>protpg2r</vt:lpstr>
      <vt:lpstr>protpg2r1m</vt:lpstr>
      <vt:lpstr>protpg3r</vt:lpstr>
      <vt:lpstr>taille1r</vt:lpstr>
      <vt:lpstr>taille2r</vt:lpstr>
      <vt:lpstr>talus</vt:lpstr>
      <vt:lpstr>tric1r</vt:lpstr>
      <vt:lpstr>tric2r</vt:lpstr>
      <vt:lpstr>tric2r1m</vt:lpstr>
      <vt:lpstr>tric3r</vt:lpstr>
      <vt:lpstr>tricpep1r</vt:lpstr>
      <vt:lpstr>tricpep2r</vt:lpstr>
      <vt:lpstr>tricpep2r1m</vt:lpstr>
      <vt:lpstr>tricpep3r</vt:lpstr>
      <vt:lpstr>Agroforesterie!Zone_d_impression</vt:lpstr>
      <vt:lpstr>Haies!Zone_d_impression</vt:lpstr>
      <vt:lpstr>Récapitulatif!Zone_d_impression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Emile DELACROIX</dc:creator>
  <dc:description/>
  <cp:lastModifiedBy>DODIN Maxence</cp:lastModifiedBy>
  <cp:revision>10</cp:revision>
  <cp:lastPrinted>2025-02-21T10:53:00Z</cp:lastPrinted>
  <dcterms:created xsi:type="dcterms:W3CDTF">2024-01-18T08:18:00Z</dcterms:created>
  <dcterms:modified xsi:type="dcterms:W3CDTF">2025-02-21T13:33:54Z</dcterms:modified>
  <dc:language>fr-FR</dc:language>
</cp:coreProperties>
</file>